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Odjeljenje za informatiku\Zajednicki\IT\MjesecnaIzvjesca\0119\"/>
    </mc:Choice>
  </mc:AlternateContent>
  <bookViews>
    <workbookView xWindow="120" yWindow="15" windowWidth="19995" windowHeight="6915" tabRatio="824" activeTab="1"/>
  </bookViews>
  <sheets>
    <sheet name="01-01" sheetId="47" r:id="rId1"/>
    <sheet name="01-02" sheetId="46" r:id="rId2"/>
    <sheet name="01-03" sheetId="70" r:id="rId3"/>
    <sheet name="01-04" sheetId="48" r:id="rId4"/>
    <sheet name="01-05" sheetId="45" r:id="rId5"/>
    <sheet name="PremijaNŽ_DruštvaFBiH" sheetId="24" state="hidden" r:id="rId6"/>
    <sheet name="PremijaŽ_DruštvaFBiH" sheetId="23" state="hidden" r:id="rId7"/>
    <sheet name="PremijaPodružniceNŽ_RS" sheetId="13" state="hidden" r:id="rId8"/>
    <sheet name="PremijaPodružniceŽ_RS" sheetId="37" state="hidden" r:id="rId9"/>
    <sheet name="PremijaVrsteNŽ_DuštvaFBiH" sheetId="25" state="hidden" r:id="rId10"/>
    <sheet name="PremijaVrsteŽ_DruštvaFBiH" sheetId="14" state="hidden" r:id="rId11"/>
    <sheet name="PremijaVrsteNŽ_PodružniceRS" sheetId="15" state="hidden" r:id="rId12"/>
    <sheet name="PremijaVrsteŽ_Podružnice RS" sheetId="26" state="hidden" r:id="rId13"/>
    <sheet name="01-06" sheetId="71" r:id="rId14"/>
    <sheet name="01-07" sheetId="77" r:id="rId15"/>
    <sheet name="01-07_10.01" sheetId="60" r:id="rId16"/>
    <sheet name="01-08" sheetId="78" r:id="rId17"/>
    <sheet name="01-08_10.01" sheetId="75" r:id="rId18"/>
    <sheet name="01-09" sheetId="63" r:id="rId19"/>
    <sheet name="01-09_03.01" sheetId="79" r:id="rId20"/>
    <sheet name="01-10" sheetId="72" r:id="rId21"/>
    <sheet name="01-10_03.01" sheetId="80" r:id="rId22"/>
    <sheet name="01-11" sheetId="66" r:id="rId23"/>
    <sheet name="01-12" sheetId="73" r:id="rId24"/>
    <sheet name="01-13" sheetId="65" r:id="rId25"/>
    <sheet name="02-01" sheetId="49" r:id="rId26"/>
    <sheet name="02-02" sheetId="50" r:id="rId27"/>
    <sheet name="PrijavljeneŠtete DruštvaFBiH" sheetId="16" state="hidden" r:id="rId28"/>
    <sheet name="PrijavljeneŠtetePodružniceRS" sheetId="18" state="hidden" r:id="rId29"/>
    <sheet name="Prij.ŠteteNŽ_VrsteDruštvaFBiH" sheetId="21" state="hidden" r:id="rId30"/>
    <sheet name="Prij.ŠteteVrsteŽ_DruštvaFBiH" sheetId="27" state="hidden" r:id="rId31"/>
    <sheet name="Prij.ŠteteNŽ_VrsteRS" sheetId="28" state="hidden" r:id="rId32"/>
    <sheet name="Prij.ŠteteŽ-VrsteRS" sheetId="10" state="hidden" r:id="rId33"/>
    <sheet name="03-01" sheetId="51" r:id="rId34"/>
    <sheet name="03-02" sheetId="53" r:id="rId35"/>
    <sheet name="03-03" sheetId="74" r:id="rId36"/>
    <sheet name="04-01" sheetId="57" r:id="rId37"/>
    <sheet name="04-02" sheetId="58" r:id="rId38"/>
    <sheet name="RiješeneŠteteNŽ_DruštvaFBiH" sheetId="29" state="hidden" r:id="rId39"/>
    <sheet name="RiješeneŠteteŽ_DruštvaFBiH " sheetId="43" state="hidden" r:id="rId40"/>
    <sheet name="RiješeneŠteteNŽ-RS" sheetId="38" state="hidden" r:id="rId41"/>
    <sheet name="RiješeneŠteteŽ-RS " sheetId="44" state="hidden" r:id="rId42"/>
    <sheet name="RiješeneŠteteNŽ_VrsteFBiH" sheetId="22" state="hidden" r:id="rId43"/>
    <sheet name="RiješeneŠteteŽ_VrsteFBiH" sheetId="32" state="hidden" r:id="rId44"/>
    <sheet name="RiješeneŠteteNŽ_Vrste_RS" sheetId="39" state="hidden" r:id="rId45"/>
    <sheet name="RiješeneŠteteŽ_Vrste_RS" sheetId="40" state="hidden" r:id="rId46"/>
    <sheet name="IsplaćeneŠteteNŽ_DruštvaFBiH" sheetId="35" state="hidden" r:id="rId47"/>
    <sheet name="IsplaćeneŠteteŽ_DruštvaFBiH" sheetId="41" state="hidden" r:id="rId48"/>
    <sheet name="IsplaćeneŠteteNŽ_VrsteFBiH" sheetId="42" state="hidden" r:id="rId49"/>
    <sheet name="IsplaćeneŠteteŽ_VrsteFBiH" sheetId="36" state="hidden" r:id="rId50"/>
  </sheets>
  <externalReferences>
    <externalReference r:id="rId51"/>
  </externalReferences>
  <definedNames>
    <definedName name="_FiltarBaze" localSheetId="1" hidden="1">'01-02'!$B$14:$O$24</definedName>
    <definedName name="_FiltarBaze" localSheetId="2" hidden="1">'01-03'!$B$13:$O$24</definedName>
    <definedName name="DAN" localSheetId="2">'[1]Obrazac 1-K-F'!#REF!</definedName>
    <definedName name="DAN" localSheetId="13">'[1]Obrazac 1-K-F'!#REF!</definedName>
    <definedName name="DAN" localSheetId="14">'[1]Obrazac 1-K-F'!#REF!</definedName>
    <definedName name="DAN" localSheetId="16">'[1]Obrazac 1-K-F'!#REF!</definedName>
    <definedName name="DAN" localSheetId="17">'[1]Obrazac 1-K-F'!#REF!</definedName>
    <definedName name="DAN" localSheetId="19">'[1]Obrazac 1-K-F'!#REF!</definedName>
    <definedName name="DAN" localSheetId="20">'[1]Obrazac 1-K-F'!#REF!</definedName>
    <definedName name="DAN" localSheetId="21">'[1]Obrazac 1-K-F'!#REF!</definedName>
    <definedName name="DAN" localSheetId="23">'[1]Obrazac 1-K-F'!#REF!</definedName>
    <definedName name="DAN" localSheetId="35">'[1]Obrazac 1-K-F'!#REF!</definedName>
    <definedName name="DAN">'[1]Obrazac 1-K-F'!#REF!</definedName>
    <definedName name="DVA" localSheetId="0">'[1]Obrazac 1-K-F'!#REF!</definedName>
    <definedName name="DVA" localSheetId="1">'[1]Obrazac 1-K-F'!#REF!</definedName>
    <definedName name="DVA" localSheetId="2">'[1]Obrazac 1-K-F'!#REF!</definedName>
    <definedName name="DVA" localSheetId="3">'[1]Obrazac 1-K-F'!#REF!</definedName>
    <definedName name="DVA" localSheetId="4">'[1]Obrazac 1-K-F'!#REF!</definedName>
    <definedName name="DVA" localSheetId="13">'[1]Obrazac 1-K-F'!#REF!</definedName>
    <definedName name="DVA" localSheetId="14">'[1]Obrazac 1-K-F'!#REF!</definedName>
    <definedName name="DVA" localSheetId="15">'[1]Obrazac 1-K-F'!#REF!</definedName>
    <definedName name="DVA" localSheetId="16">'[1]Obrazac 1-K-F'!#REF!</definedName>
    <definedName name="DVA" localSheetId="17">'[1]Obrazac 1-K-F'!#REF!</definedName>
    <definedName name="DVA" localSheetId="18">'[1]Obrazac 1-K-F'!#REF!</definedName>
    <definedName name="DVA" localSheetId="19">'[1]Obrazac 1-K-F'!#REF!</definedName>
    <definedName name="DVA" localSheetId="20">'[1]Obrazac 1-K-F'!#REF!</definedName>
    <definedName name="DVA" localSheetId="21">'[1]Obrazac 1-K-F'!#REF!</definedName>
    <definedName name="DVA" localSheetId="22">'[1]Obrazac 1-K-F'!#REF!</definedName>
    <definedName name="DVA" localSheetId="23">'[1]Obrazac 1-K-F'!#REF!</definedName>
    <definedName name="DVA" localSheetId="24">'[1]Obrazac 1-K-F'!#REF!</definedName>
    <definedName name="DVA" localSheetId="25">'[1]Obrazac 1-K-F'!#REF!</definedName>
    <definedName name="DVA" localSheetId="26">'[1]Obrazac 1-K-F'!#REF!</definedName>
    <definedName name="DVA" localSheetId="33">'[1]Obrazac 1-K-F'!#REF!</definedName>
    <definedName name="DVA" localSheetId="34">'[1]Obrazac 1-K-F'!#REF!</definedName>
    <definedName name="DVA" localSheetId="35">'[1]Obrazac 1-K-F'!#REF!</definedName>
    <definedName name="DVA" localSheetId="36">'[1]Obrazac 1-K-F'!#REF!</definedName>
    <definedName name="DVA" localSheetId="37">'[1]Obrazac 1-K-F'!#REF!</definedName>
    <definedName name="DVA" localSheetId="46">'[1]Obrazac 1-K-F'!#REF!</definedName>
    <definedName name="DVA" localSheetId="48">'[1]Obrazac 1-K-F'!#REF!</definedName>
    <definedName name="DVA" localSheetId="47">'[1]Obrazac 1-K-F'!#REF!</definedName>
    <definedName name="DVA" localSheetId="49">'[1]Obrazac 1-K-F'!#REF!</definedName>
    <definedName name="DVA" localSheetId="8">'[1]Obrazac 1-K-F'!#REF!</definedName>
    <definedName name="DVA" localSheetId="39">'[1]Obrazac 1-K-F'!#REF!</definedName>
    <definedName name="DVA" localSheetId="45">'[1]Obrazac 1-K-F'!#REF!</definedName>
    <definedName name="DVA" localSheetId="43">'[1]Obrazac 1-K-F'!#REF!</definedName>
    <definedName name="DVA" localSheetId="41">'[1]Obrazac 1-K-F'!#REF!</definedName>
    <definedName name="DVA">'[1]Obrazac 1-K-F'!#REF!</definedName>
    <definedName name="O4a1" localSheetId="0">'[1]Obrazac 1-K-F'!#REF!</definedName>
    <definedName name="O4a1" localSheetId="1">'[1]Obrazac 1-K-F'!#REF!</definedName>
    <definedName name="O4a1" localSheetId="2">'[1]Obrazac 1-K-F'!#REF!</definedName>
    <definedName name="O4a1" localSheetId="3">'[1]Obrazac 1-K-F'!#REF!</definedName>
    <definedName name="O4a1" localSheetId="4">'[1]Obrazac 1-K-F'!#REF!</definedName>
    <definedName name="O4a1" localSheetId="13">'[1]Obrazac 1-K-F'!#REF!</definedName>
    <definedName name="O4a1" localSheetId="14">'[1]Obrazac 1-K-F'!#REF!</definedName>
    <definedName name="O4a1" localSheetId="15">'[1]Obrazac 1-K-F'!#REF!</definedName>
    <definedName name="O4a1" localSheetId="16">'[1]Obrazac 1-K-F'!#REF!</definedName>
    <definedName name="O4a1" localSheetId="17">'[1]Obrazac 1-K-F'!#REF!</definedName>
    <definedName name="O4a1" localSheetId="18">'[1]Obrazac 1-K-F'!#REF!</definedName>
    <definedName name="O4a1" localSheetId="19">'[1]Obrazac 1-K-F'!#REF!</definedName>
    <definedName name="O4a1" localSheetId="20">'[1]Obrazac 1-K-F'!#REF!</definedName>
    <definedName name="O4a1" localSheetId="21">'[1]Obrazac 1-K-F'!#REF!</definedName>
    <definedName name="O4a1" localSheetId="22">'[1]Obrazac 1-K-F'!#REF!</definedName>
    <definedName name="O4a1" localSheetId="23">'[1]Obrazac 1-K-F'!#REF!</definedName>
    <definedName name="O4a1" localSheetId="24">'[1]Obrazac 1-K-F'!#REF!</definedName>
    <definedName name="O4a1" localSheetId="25">'[1]Obrazac 1-K-F'!#REF!</definedName>
    <definedName name="O4a1" localSheetId="26">'[1]Obrazac 1-K-F'!#REF!</definedName>
    <definedName name="O4a1" localSheetId="33">'[1]Obrazac 1-K-F'!#REF!</definedName>
    <definedName name="O4a1" localSheetId="34">'[1]Obrazac 1-K-F'!#REF!</definedName>
    <definedName name="O4a1" localSheetId="35">'[1]Obrazac 1-K-F'!#REF!</definedName>
    <definedName name="O4a1" localSheetId="36">'[1]Obrazac 1-K-F'!#REF!</definedName>
    <definedName name="O4a1" localSheetId="37">'[1]Obrazac 1-K-F'!#REF!</definedName>
    <definedName name="O4a1" localSheetId="46">'[1]Obrazac 1-K-F'!#REF!</definedName>
    <definedName name="O4a1" localSheetId="48">'[1]Obrazac 1-K-F'!#REF!</definedName>
    <definedName name="O4a1" localSheetId="47">'[1]Obrazac 1-K-F'!#REF!</definedName>
    <definedName name="O4a1" localSheetId="49">'[1]Obrazac 1-K-F'!#REF!</definedName>
    <definedName name="O4a1" localSheetId="8">'[1]Obrazac 1-K-F'!#REF!</definedName>
    <definedName name="O4a1" localSheetId="9">'[1]Obrazac 1-K-F'!#REF!</definedName>
    <definedName name="O4a1" localSheetId="12">'[1]Obrazac 1-K-F'!#REF!</definedName>
    <definedName name="O4a1" localSheetId="31">'[1]Obrazac 1-K-F'!#REF!</definedName>
    <definedName name="O4a1" localSheetId="30">'[1]Obrazac 1-K-F'!#REF!</definedName>
    <definedName name="O4a1" localSheetId="38">'[1]Obrazac 1-K-F'!#REF!</definedName>
    <definedName name="O4a1" localSheetId="39">'[1]Obrazac 1-K-F'!#REF!</definedName>
    <definedName name="O4a1" localSheetId="45">'[1]Obrazac 1-K-F'!#REF!</definedName>
    <definedName name="O4a1" localSheetId="43">'[1]Obrazac 1-K-F'!#REF!</definedName>
    <definedName name="O4a1" localSheetId="41">'[1]Obrazac 1-K-F'!#REF!</definedName>
    <definedName name="O4a1">'[1]Obrazac 1-K-F'!#REF!</definedName>
    <definedName name="_xlnm.Print_Area" localSheetId="0">'01-01'!$A$1:$Q$73</definedName>
    <definedName name="_xlnm.Print_Area" localSheetId="1">'01-02'!$A$1:$P$36</definedName>
    <definedName name="_xlnm.Print_Area" localSheetId="2">'01-03'!$A$1:$P$36</definedName>
    <definedName name="_xlnm.Print_Area" localSheetId="4">'01-05'!$B$1:$K$23</definedName>
    <definedName name="_xlnm.Print_Area" localSheetId="13">'01-06'!$B$1:$K$23</definedName>
    <definedName name="_xlnm.Print_Area" localSheetId="14">'01-07'!$A$1:$S$53</definedName>
    <definedName name="_xlnm.Print_Area" localSheetId="15">'01-07_10.01'!$A$1:$S$53</definedName>
    <definedName name="_xlnm.Print_Area" localSheetId="16">'01-08'!$A$1:$S$53</definedName>
    <definedName name="_xlnm.Print_Area" localSheetId="17">'01-08_10.01'!$A$1:$S$53</definedName>
    <definedName name="_xlnm.Print_Area" localSheetId="18">'01-09'!$A$1:$S$54</definedName>
    <definedName name="_xlnm.Print_Area" localSheetId="19">'01-09_03.01'!$A$1:$S$54</definedName>
    <definedName name="_xlnm.Print_Area" localSheetId="20">'01-10'!$A$1:$S$54</definedName>
    <definedName name="_xlnm.Print_Area" localSheetId="21">'01-10_03.01'!$A$1:$S$54</definedName>
    <definedName name="_xlnm.Print_Area" localSheetId="22">'01-11'!$A$1:$S$44</definedName>
    <definedName name="_xlnm.Print_Area" localSheetId="23">'01-12'!$A$1:$S$47</definedName>
    <definedName name="_xlnm.Print_Area" localSheetId="24">'01-13'!$A$1:$S$33</definedName>
    <definedName name="_xlnm.Print_Area" localSheetId="25">'02-01'!$A$1:$K$106</definedName>
    <definedName name="_xlnm.Print_Area" localSheetId="26">'02-02'!$A$1:$M$67</definedName>
    <definedName name="_xlnm.Print_Area" localSheetId="33">'03-01'!$A:$L</definedName>
    <definedName name="_xlnm.Print_Area" localSheetId="34">'03-02'!$A:$N</definedName>
    <definedName name="_xlnm.Print_Area" localSheetId="35">'03-03'!$A:$N</definedName>
    <definedName name="_xlnm.Print_Area" localSheetId="36">'04-01'!$A:$E</definedName>
    <definedName name="_xlnm.Print_Area" localSheetId="37">'04-02'!$A:$F</definedName>
    <definedName name="_xlnm.Print_Area" localSheetId="46">IsplaćeneŠteteNŽ_DruštvaFBiH!$A:$M</definedName>
    <definedName name="_xlnm.Print_Area" localSheetId="48">IsplaćeneŠteteNŽ_VrsteFBiH!$A:$N</definedName>
    <definedName name="_xlnm.Print_Area" localSheetId="47">IsplaćeneŠteteŽ_DruštvaFBiH!$A:$E</definedName>
    <definedName name="_xlnm.Print_Area" localSheetId="49">IsplaćeneŠteteŽ_VrsteFBiH!$A:$E</definedName>
    <definedName name="_xlnm.Print_Area" localSheetId="5">PremijaNŽ_DruštvaFBiH!$A:$P</definedName>
    <definedName name="_xlnm.Print_Area" localSheetId="7">PremijaPodružniceNŽ_RS!$A$1:$C$21</definedName>
    <definedName name="_xlnm.Print_Area" localSheetId="8">PremijaPodružniceŽ_RS!$A$1:$C$21</definedName>
    <definedName name="_xlnm.Print_Area" localSheetId="9">PremijaVrsteNŽ_DuštvaFBiH!$A:$Q</definedName>
    <definedName name="_xlnm.Print_Area" localSheetId="11">PremijaVrsteNŽ_PodružniceRS!$A$1:$C$31</definedName>
    <definedName name="_xlnm.Print_Area" localSheetId="10">PremijaVrsteŽ_DruštvaFBiH!$A$1:$F$18</definedName>
    <definedName name="_xlnm.Print_Area" localSheetId="12">'PremijaVrsteŽ_Podružnice RS'!$A$1:$C$16</definedName>
    <definedName name="_xlnm.Print_Area" localSheetId="6">PremijaŽ_DruštvaFBiH!$A$1:$F$26</definedName>
    <definedName name="_xlnm.Print_Area" localSheetId="29">Prij.ŠteteNŽ_VrsteDruštvaFBiH!$A$1:$I$30</definedName>
    <definedName name="_xlnm.Print_Area" localSheetId="31">Prij.ŠteteNŽ_VrsteRS!$A$1:$E$29</definedName>
    <definedName name="_xlnm.Print_Area" localSheetId="30">Prij.ŠteteVrsteŽ_DruštvaFBiH!$A$1:$I$16</definedName>
    <definedName name="_xlnm.Print_Area" localSheetId="32">'Prij.ŠteteŽ-VrsteRS'!$A$1:$E$15</definedName>
    <definedName name="_xlnm.Print_Area" localSheetId="27">'PrijavljeneŠtete DruštvaFBiH'!$A$1:$N$23</definedName>
    <definedName name="_xlnm.Print_Area" localSheetId="28">PrijavljeneŠtetePodružniceRS!$A$1:$D$15</definedName>
    <definedName name="_xlnm.Print_Area" localSheetId="38">RiješeneŠteteNŽ_DruštvaFBiH!$A$1:$H$23</definedName>
    <definedName name="_xlnm.Print_Area" localSheetId="44">RiješeneŠteteNŽ_Vrste_RS!$A$1:$E$29</definedName>
    <definedName name="_xlnm.Print_Area" localSheetId="42">RiješeneŠteteNŽ_VrsteFBiH!$A$1:$H$31</definedName>
    <definedName name="_xlnm.Print_Area" localSheetId="40">'RiješeneŠteteNŽ-RS'!$A$1:$D$16</definedName>
    <definedName name="_xlnm.Print_Area" localSheetId="39">'RiješeneŠteteŽ_DruštvaFBiH '!$A$1:$H$23</definedName>
    <definedName name="_xlnm.Print_Area" localSheetId="45">RiješeneŠteteŽ_Vrste_RS!$A$1:$E$14</definedName>
    <definedName name="_xlnm.Print_Area" localSheetId="43">RiješeneŠteteŽ_VrsteFBiH!$A$1:$H$16</definedName>
    <definedName name="_xlnm.Print_Area" localSheetId="41">'RiješeneŠteteŽ-RS '!$A$1:$D$16</definedName>
    <definedName name="TRI" localSheetId="0">'[1]Obrazac 1-K-F'!#REF!</definedName>
    <definedName name="TRI" localSheetId="1">'[1]Obrazac 1-K-F'!#REF!</definedName>
    <definedName name="TRI" localSheetId="2">'[1]Obrazac 1-K-F'!#REF!</definedName>
    <definedName name="TRI" localSheetId="3">'[1]Obrazac 1-K-F'!#REF!</definedName>
    <definedName name="TRI" localSheetId="4">'[1]Obrazac 1-K-F'!#REF!</definedName>
    <definedName name="TRI" localSheetId="13">'[1]Obrazac 1-K-F'!#REF!</definedName>
    <definedName name="TRI" localSheetId="14">'[1]Obrazac 1-K-F'!#REF!</definedName>
    <definedName name="TRI" localSheetId="15">'[1]Obrazac 1-K-F'!#REF!</definedName>
    <definedName name="TRI" localSheetId="16">'[1]Obrazac 1-K-F'!#REF!</definedName>
    <definedName name="TRI" localSheetId="17">'[1]Obrazac 1-K-F'!#REF!</definedName>
    <definedName name="TRI" localSheetId="18">'[1]Obrazac 1-K-F'!#REF!</definedName>
    <definedName name="TRI" localSheetId="19">'[1]Obrazac 1-K-F'!#REF!</definedName>
    <definedName name="TRI" localSheetId="20">'[1]Obrazac 1-K-F'!#REF!</definedName>
    <definedName name="TRI" localSheetId="21">'[1]Obrazac 1-K-F'!#REF!</definedName>
    <definedName name="TRI" localSheetId="22">'[1]Obrazac 1-K-F'!#REF!</definedName>
    <definedName name="TRI" localSheetId="23">'[1]Obrazac 1-K-F'!#REF!</definedName>
    <definedName name="TRI" localSheetId="24">'[1]Obrazac 1-K-F'!#REF!</definedName>
    <definedName name="TRI" localSheetId="25">'[1]Obrazac 1-K-F'!#REF!</definedName>
    <definedName name="TRI" localSheetId="26">'[1]Obrazac 1-K-F'!#REF!</definedName>
    <definedName name="TRI" localSheetId="33">'[1]Obrazac 1-K-F'!#REF!</definedName>
    <definedName name="TRI" localSheetId="34">'[1]Obrazac 1-K-F'!#REF!</definedName>
    <definedName name="TRI" localSheetId="35">'[1]Obrazac 1-K-F'!#REF!</definedName>
    <definedName name="TRI" localSheetId="36">'[1]Obrazac 1-K-F'!#REF!</definedName>
    <definedName name="TRI" localSheetId="37">'[1]Obrazac 1-K-F'!#REF!</definedName>
    <definedName name="TRI" localSheetId="48">'[1]Obrazac 1-K-F'!#REF!</definedName>
    <definedName name="TRI" localSheetId="39">'[1]Obrazac 1-K-F'!#REF!</definedName>
    <definedName name="TRI" localSheetId="41">'[1]Obrazac 1-K-F'!#REF!</definedName>
    <definedName name="TRI">'[1]Obrazac 1-K-F'!#REF!</definedName>
  </definedNames>
  <calcPr calcId="152511"/>
</workbook>
</file>

<file path=xl/calcChain.xml><?xml version="1.0" encoding="utf-8"?>
<calcChain xmlns="http://schemas.openxmlformats.org/spreadsheetml/2006/main">
  <c r="K19" i="65" l="1"/>
  <c r="J19" i="65"/>
  <c r="E19" i="65"/>
  <c r="D19" i="65"/>
  <c r="K22" i="75" l="1"/>
  <c r="J22" i="75"/>
  <c r="E22" i="75"/>
  <c r="K22" i="78"/>
  <c r="J22" i="78"/>
  <c r="E22" i="78"/>
  <c r="K22" i="60"/>
  <c r="J22" i="60"/>
  <c r="E22" i="60"/>
  <c r="K22" i="77"/>
  <c r="J22" i="77"/>
  <c r="E22" i="77"/>
  <c r="D140" i="58" l="1"/>
  <c r="E140" i="58"/>
  <c r="D65" i="58" l="1"/>
  <c r="E65" i="58"/>
  <c r="N141" i="53"/>
  <c r="N137" i="53"/>
  <c r="M137" i="53"/>
  <c r="J137" i="53"/>
  <c r="J124" i="53"/>
  <c r="J125" i="53"/>
  <c r="J126" i="53"/>
  <c r="J128" i="53"/>
  <c r="J129" i="53"/>
  <c r="J130" i="53"/>
  <c r="J131" i="53"/>
  <c r="J132" i="53"/>
  <c r="J133" i="53"/>
  <c r="J134" i="53"/>
  <c r="J135" i="53"/>
  <c r="J136" i="53"/>
  <c r="J138" i="53"/>
  <c r="J139" i="53"/>
  <c r="J140" i="53"/>
  <c r="J141" i="53"/>
  <c r="J142" i="53"/>
  <c r="J143" i="53"/>
  <c r="J13" i="53"/>
  <c r="J14" i="53"/>
  <c r="J15" i="53"/>
  <c r="J16" i="53"/>
  <c r="J17" i="53"/>
  <c r="J18" i="53"/>
  <c r="J19" i="53"/>
  <c r="J20" i="53"/>
  <c r="J21" i="53"/>
  <c r="J22" i="53"/>
  <c r="J23" i="53"/>
  <c r="J24" i="53"/>
  <c r="D72" i="51"/>
  <c r="E72" i="51"/>
  <c r="F72" i="51"/>
  <c r="G72" i="51"/>
  <c r="H72" i="51"/>
  <c r="I12" i="77" l="1"/>
  <c r="I11" i="77"/>
  <c r="E99" i="58"/>
  <c r="E89" i="58"/>
  <c r="E56" i="58"/>
  <c r="E34" i="58"/>
  <c r="E25" i="58"/>
  <c r="K43" i="50"/>
  <c r="L43" i="50"/>
  <c r="K44" i="50"/>
  <c r="L44" i="50"/>
  <c r="K45" i="50"/>
  <c r="L45" i="50"/>
  <c r="K46" i="50"/>
  <c r="L46" i="50"/>
  <c r="K47" i="50"/>
  <c r="L47" i="50"/>
  <c r="K48" i="50"/>
  <c r="L48" i="50"/>
  <c r="K49" i="50"/>
  <c r="M49" i="50" s="1"/>
  <c r="L49" i="50"/>
  <c r="K50" i="50"/>
  <c r="L50" i="50"/>
  <c r="F52" i="49"/>
  <c r="F53" i="49"/>
  <c r="F71" i="49"/>
  <c r="F70" i="49"/>
  <c r="F69" i="49"/>
  <c r="F68" i="49"/>
  <c r="F67" i="49"/>
  <c r="F66" i="49"/>
  <c r="F64" i="49"/>
  <c r="F63" i="49"/>
  <c r="F62" i="49"/>
  <c r="F61" i="49"/>
  <c r="F60" i="49"/>
  <c r="F59" i="49"/>
  <c r="F58" i="49"/>
  <c r="F57" i="49"/>
  <c r="F56" i="49"/>
  <c r="F55" i="49"/>
  <c r="F54" i="49"/>
  <c r="F51" i="49"/>
  <c r="F50" i="49"/>
  <c r="F49" i="49"/>
  <c r="F48" i="49"/>
  <c r="F47" i="49"/>
  <c r="F46" i="49"/>
  <c r="J12" i="48"/>
  <c r="J13" i="48"/>
  <c r="J14" i="48"/>
  <c r="J15" i="48"/>
  <c r="J16" i="48"/>
  <c r="J17" i="48"/>
  <c r="J18" i="48"/>
  <c r="J19" i="48"/>
  <c r="J20" i="48"/>
  <c r="J21" i="48"/>
  <c r="J22" i="48"/>
  <c r="J23" i="48"/>
  <c r="J24" i="48"/>
  <c r="J25" i="48"/>
  <c r="J26" i="48"/>
  <c r="J27" i="48"/>
  <c r="J28" i="48"/>
  <c r="J11" i="48"/>
  <c r="I12" i="48"/>
  <c r="I13" i="48"/>
  <c r="I14" i="48"/>
  <c r="I15" i="48"/>
  <c r="I16" i="48"/>
  <c r="I17" i="48"/>
  <c r="I18" i="48"/>
  <c r="I19" i="48"/>
  <c r="I20" i="48"/>
  <c r="I21" i="48"/>
  <c r="I22" i="48"/>
  <c r="I23" i="48"/>
  <c r="I24" i="48"/>
  <c r="I25" i="48"/>
  <c r="I26" i="48"/>
  <c r="I27" i="48"/>
  <c r="I28" i="48"/>
  <c r="I11" i="48"/>
  <c r="E67" i="58" l="1"/>
  <c r="M48" i="50"/>
  <c r="M44" i="50"/>
  <c r="E101" i="58"/>
  <c r="M45" i="50"/>
  <c r="E36" i="58"/>
  <c r="L51" i="50"/>
  <c r="M43" i="50"/>
  <c r="M50" i="50"/>
  <c r="M46" i="50"/>
  <c r="M47" i="50"/>
  <c r="K51" i="50"/>
  <c r="D22" i="63"/>
  <c r="M51" i="50" l="1"/>
  <c r="M13" i="53"/>
  <c r="L25" i="53"/>
  <c r="M14" i="53"/>
  <c r="M15" i="53"/>
  <c r="M16" i="53"/>
  <c r="M17" i="53"/>
  <c r="M18" i="53"/>
  <c r="M19" i="53"/>
  <c r="M20" i="53"/>
  <c r="M21" i="53"/>
  <c r="M22" i="53"/>
  <c r="M23" i="53"/>
  <c r="M24" i="53"/>
  <c r="K25" i="53"/>
  <c r="I25" i="53"/>
  <c r="H25" i="53"/>
  <c r="F25" i="53"/>
  <c r="E25" i="53"/>
  <c r="D25" i="53"/>
  <c r="I67" i="50" l="1"/>
  <c r="I56" i="50"/>
  <c r="I57" i="50"/>
  <c r="I58" i="50"/>
  <c r="I59" i="50"/>
  <c r="I60" i="50"/>
  <c r="I61" i="50"/>
  <c r="I62" i="50"/>
  <c r="I63" i="50"/>
  <c r="I64" i="50"/>
  <c r="I65" i="50"/>
  <c r="I66" i="50"/>
  <c r="I55" i="50"/>
  <c r="F67" i="50"/>
  <c r="F56" i="50"/>
  <c r="F57" i="50"/>
  <c r="F58" i="50"/>
  <c r="F59" i="50"/>
  <c r="F60" i="50"/>
  <c r="F61" i="50"/>
  <c r="F62" i="50"/>
  <c r="F63" i="50"/>
  <c r="F64" i="50"/>
  <c r="F65" i="50"/>
  <c r="F66" i="50"/>
  <c r="F55" i="50"/>
  <c r="F44" i="50"/>
  <c r="F45" i="50"/>
  <c r="F46" i="50"/>
  <c r="F47" i="50"/>
  <c r="F48" i="50"/>
  <c r="F49" i="50"/>
  <c r="F50" i="50"/>
  <c r="F51" i="50"/>
  <c r="F43" i="50"/>
  <c r="I26" i="50"/>
  <c r="I28" i="50"/>
  <c r="I29" i="50"/>
  <c r="I30" i="50"/>
  <c r="I31" i="50"/>
  <c r="I32" i="50"/>
  <c r="I33" i="50"/>
  <c r="I27" i="50"/>
  <c r="F27" i="50"/>
  <c r="F28" i="50"/>
  <c r="F29" i="50"/>
  <c r="F30" i="50"/>
  <c r="F31" i="50"/>
  <c r="F32" i="50"/>
  <c r="F33" i="50"/>
  <c r="F26" i="50"/>
  <c r="I13" i="50"/>
  <c r="I14" i="50"/>
  <c r="I15" i="50"/>
  <c r="I16" i="50"/>
  <c r="I17" i="50"/>
  <c r="I18" i="50"/>
  <c r="I19" i="50"/>
  <c r="I20" i="50"/>
  <c r="I21" i="50"/>
  <c r="I22" i="50"/>
  <c r="I23" i="50"/>
  <c r="I24" i="50"/>
  <c r="I12" i="50"/>
  <c r="F13" i="50"/>
  <c r="F14" i="50"/>
  <c r="F15" i="50"/>
  <c r="F16" i="50"/>
  <c r="F17" i="50"/>
  <c r="F18" i="50"/>
  <c r="F19" i="50"/>
  <c r="F20" i="50"/>
  <c r="F21" i="50"/>
  <c r="F22" i="50"/>
  <c r="F23" i="50"/>
  <c r="F24" i="50"/>
  <c r="F12" i="50"/>
  <c r="G29" i="48" l="1"/>
  <c r="F29" i="48"/>
  <c r="E29" i="48"/>
  <c r="D29" i="48"/>
  <c r="G23" i="71"/>
  <c r="F23" i="71"/>
  <c r="E23" i="71"/>
  <c r="D23" i="71"/>
  <c r="G23" i="45" l="1"/>
  <c r="F23" i="45"/>
  <c r="E23" i="45"/>
  <c r="D23" i="45"/>
  <c r="F11" i="77"/>
  <c r="F12" i="77"/>
  <c r="F13" i="77"/>
  <c r="F14" i="77"/>
  <c r="F15" i="77"/>
  <c r="F16" i="77"/>
  <c r="F17" i="77"/>
  <c r="F18" i="77"/>
  <c r="F19" i="77"/>
  <c r="F20" i="77"/>
  <c r="F21" i="77"/>
  <c r="L32" i="80" l="1"/>
  <c r="F32" i="80"/>
  <c r="Q32" i="72"/>
  <c r="Q30" i="79"/>
  <c r="Q30" i="63"/>
  <c r="L30" i="60"/>
  <c r="F30" i="60"/>
  <c r="L30" i="77"/>
  <c r="Q30" i="77"/>
  <c r="M32" i="80" l="1"/>
  <c r="Q32" i="80"/>
  <c r="M30" i="79"/>
  <c r="M32" i="72"/>
  <c r="L32" i="72"/>
  <c r="G32" i="80"/>
  <c r="R30" i="79"/>
  <c r="F32" i="72"/>
  <c r="G32" i="72"/>
  <c r="M30" i="63"/>
  <c r="F30" i="79"/>
  <c r="R30" i="63"/>
  <c r="G30" i="79"/>
  <c r="S30" i="79"/>
  <c r="L30" i="79"/>
  <c r="F30" i="63"/>
  <c r="G30" i="63"/>
  <c r="S30" i="63"/>
  <c r="Q32" i="75"/>
  <c r="L30" i="63"/>
  <c r="L32" i="75"/>
  <c r="F32" i="75"/>
  <c r="M32" i="75"/>
  <c r="G32" i="75"/>
  <c r="R32" i="75"/>
  <c r="Q32" i="78"/>
  <c r="L32" i="78"/>
  <c r="M30" i="60"/>
  <c r="M32" i="78"/>
  <c r="F32" i="78"/>
  <c r="G32" i="78"/>
  <c r="R32" i="78"/>
  <c r="Q30" i="60"/>
  <c r="G30" i="60"/>
  <c r="R30" i="60"/>
  <c r="G30" i="77"/>
  <c r="M30" i="77"/>
  <c r="R30" i="77"/>
  <c r="S30" i="77" s="1"/>
  <c r="F30" i="77"/>
  <c r="S30" i="60" l="1"/>
  <c r="S32" i="75"/>
  <c r="S32" i="78"/>
  <c r="M98" i="74" l="1"/>
  <c r="N98" i="74"/>
  <c r="J98" i="74"/>
  <c r="M89" i="74"/>
  <c r="N89" i="74"/>
  <c r="J89" i="74"/>
  <c r="M98" i="53"/>
  <c r="N98" i="53"/>
  <c r="M88" i="53"/>
  <c r="N88" i="53"/>
  <c r="R44" i="73"/>
  <c r="R40" i="66"/>
  <c r="R49" i="80"/>
  <c r="Q49" i="80"/>
  <c r="S49" i="80" s="1"/>
  <c r="R49" i="72"/>
  <c r="Q49" i="72"/>
  <c r="S49" i="72" s="1"/>
  <c r="R48" i="79"/>
  <c r="L48" i="63"/>
  <c r="R48" i="63"/>
  <c r="F48" i="63"/>
  <c r="Q48" i="75"/>
  <c r="L48" i="78"/>
  <c r="F48" i="78"/>
  <c r="Q47" i="60"/>
  <c r="S47" i="60" s="1"/>
  <c r="L47" i="77"/>
  <c r="Q47" i="77"/>
  <c r="S47" i="77" s="1"/>
  <c r="N32" i="70" l="1"/>
  <c r="M32" i="70"/>
  <c r="N33" i="46"/>
  <c r="R47" i="60"/>
  <c r="M47" i="60"/>
  <c r="M49" i="80"/>
  <c r="F47" i="60"/>
  <c r="M48" i="79"/>
  <c r="M49" i="72"/>
  <c r="R47" i="77"/>
  <c r="G44" i="73"/>
  <c r="G47" i="60"/>
  <c r="M47" i="77"/>
  <c r="R48" i="75"/>
  <c r="S48" i="75" s="1"/>
  <c r="M48" i="63"/>
  <c r="D98" i="53"/>
  <c r="J88" i="53"/>
  <c r="J98" i="53"/>
  <c r="N143" i="53"/>
  <c r="G98" i="53"/>
  <c r="F44" i="73"/>
  <c r="Q44" i="73"/>
  <c r="S44" i="73" s="1"/>
  <c r="G40" i="66"/>
  <c r="F40" i="66"/>
  <c r="Q40" i="66"/>
  <c r="S40" i="66" s="1"/>
  <c r="F49" i="80"/>
  <c r="G49" i="80"/>
  <c r="L49" i="80"/>
  <c r="F49" i="72"/>
  <c r="G49" i="72"/>
  <c r="L49" i="72"/>
  <c r="G48" i="79"/>
  <c r="Q48" i="79"/>
  <c r="S48" i="79" s="1"/>
  <c r="F48" i="79"/>
  <c r="L48" i="79"/>
  <c r="G48" i="63"/>
  <c r="Q48" i="63"/>
  <c r="S48" i="63" s="1"/>
  <c r="M48" i="75"/>
  <c r="F48" i="75"/>
  <c r="G48" i="75"/>
  <c r="L48" i="75"/>
  <c r="Q48" i="78"/>
  <c r="M48" i="78"/>
  <c r="G48" i="78"/>
  <c r="R48" i="78"/>
  <c r="L47" i="60"/>
  <c r="F47" i="77"/>
  <c r="G47" i="77"/>
  <c r="M33" i="46"/>
  <c r="F67" i="53"/>
  <c r="K34" i="53"/>
  <c r="I100" i="49"/>
  <c r="K100" i="49" s="1"/>
  <c r="O33" i="46" l="1"/>
  <c r="K67" i="53"/>
  <c r="E34" i="53"/>
  <c r="F34" i="53"/>
  <c r="E67" i="53"/>
  <c r="O32" i="70"/>
  <c r="D22" i="60"/>
  <c r="D35" i="60"/>
  <c r="H30" i="60" s="1"/>
  <c r="J35" i="60"/>
  <c r="N30" i="60" s="1"/>
  <c r="S48" i="78"/>
  <c r="M143" i="53"/>
  <c r="J25" i="46" l="1"/>
  <c r="F25" i="46" l="1"/>
  <c r="F28" i="72" l="1"/>
  <c r="L28" i="72"/>
  <c r="F27" i="72" l="1"/>
  <c r="Q25" i="72"/>
  <c r="L26" i="72"/>
  <c r="Q29" i="72"/>
  <c r="R26" i="72"/>
  <c r="M34" i="72"/>
  <c r="F31" i="72"/>
  <c r="M33" i="72"/>
  <c r="L31" i="72"/>
  <c r="G24" i="72"/>
  <c r="L33" i="72"/>
  <c r="G27" i="72"/>
  <c r="L25" i="72"/>
  <c r="Q24" i="72"/>
  <c r="R28" i="72"/>
  <c r="L34" i="72"/>
  <c r="F34" i="72"/>
  <c r="F33" i="72"/>
  <c r="L27" i="72"/>
  <c r="G30" i="72"/>
  <c r="G25" i="72"/>
  <c r="G29" i="72"/>
  <c r="M30" i="72"/>
  <c r="Q28" i="72"/>
  <c r="S28" i="72" s="1"/>
  <c r="G28" i="72"/>
  <c r="M31" i="72"/>
  <c r="L29" i="72"/>
  <c r="F29" i="72"/>
  <c r="L30" i="72"/>
  <c r="F26" i="72"/>
  <c r="F25" i="72"/>
  <c r="R31" i="72"/>
  <c r="G31" i="72"/>
  <c r="M27" i="72"/>
  <c r="F30" i="72"/>
  <c r="M26" i="72"/>
  <c r="G34" i="72"/>
  <c r="R25" i="72"/>
  <c r="S25" i="72" s="1"/>
  <c r="M25" i="72"/>
  <c r="L24" i="72"/>
  <c r="F24" i="72"/>
  <c r="Q34" i="72"/>
  <c r="Q33" i="72"/>
  <c r="R27" i="72"/>
  <c r="R30" i="72"/>
  <c r="Q26" i="72"/>
  <c r="Q31" i="72"/>
  <c r="M28" i="72"/>
  <c r="G33" i="72"/>
  <c r="R29" i="72"/>
  <c r="M29" i="72"/>
  <c r="Q27" i="72"/>
  <c r="Q30" i="72"/>
  <c r="G26" i="72"/>
  <c r="R24" i="72"/>
  <c r="M24" i="72"/>
  <c r="S30" i="72" l="1"/>
  <c r="S26" i="72"/>
  <c r="S29" i="72"/>
  <c r="S24" i="72"/>
  <c r="S31" i="72"/>
  <c r="S27" i="72"/>
  <c r="C27" i="58" l="1"/>
  <c r="L28" i="80"/>
  <c r="J22" i="79" l="1"/>
  <c r="K35" i="79"/>
  <c r="O30" i="79" s="1"/>
  <c r="J35" i="79"/>
  <c r="N30" i="79" s="1"/>
  <c r="E35" i="79"/>
  <c r="I30" i="79" s="1"/>
  <c r="D35" i="79"/>
  <c r="H30" i="79" s="1"/>
  <c r="K22" i="79"/>
  <c r="R19" i="80"/>
  <c r="R12" i="80"/>
  <c r="R18" i="80"/>
  <c r="Q48" i="80"/>
  <c r="Q43" i="80"/>
  <c r="R28" i="80"/>
  <c r="R25" i="80"/>
  <c r="F44" i="80"/>
  <c r="Q30" i="80"/>
  <c r="Q33" i="80"/>
  <c r="M20" i="80"/>
  <c r="M14" i="80"/>
  <c r="L21" i="80"/>
  <c r="M31" i="80"/>
  <c r="M30" i="80"/>
  <c r="M29" i="80"/>
  <c r="M25" i="80"/>
  <c r="L33" i="80"/>
  <c r="R47" i="80"/>
  <c r="F26" i="80"/>
  <c r="M33" i="80"/>
  <c r="L17" i="80"/>
  <c r="G14" i="80"/>
  <c r="F16" i="80"/>
  <c r="L11" i="80"/>
  <c r="L19" i="80"/>
  <c r="M12" i="80"/>
  <c r="Q20" i="80"/>
  <c r="R20" i="80"/>
  <c r="F18" i="80"/>
  <c r="G30" i="80"/>
  <c r="G24" i="80"/>
  <c r="M13" i="80"/>
  <c r="F15" i="80"/>
  <c r="L16" i="80"/>
  <c r="R29" i="80"/>
  <c r="F33" i="80"/>
  <c r="Q47" i="80"/>
  <c r="M17" i="80"/>
  <c r="G16" i="80"/>
  <c r="Q16" i="80"/>
  <c r="R27" i="80"/>
  <c r="R31" i="80"/>
  <c r="L24" i="80"/>
  <c r="L29" i="80"/>
  <c r="G33" i="80"/>
  <c r="G44" i="80"/>
  <c r="K50" i="80"/>
  <c r="R17" i="80"/>
  <c r="G18" i="80"/>
  <c r="G11" i="80"/>
  <c r="M19" i="80"/>
  <c r="G15" i="80"/>
  <c r="L31" i="80"/>
  <c r="L25" i="80"/>
  <c r="M47" i="80"/>
  <c r="D50" i="80"/>
  <c r="L47" i="80"/>
  <c r="G46" i="80"/>
  <c r="R43" i="80"/>
  <c r="F47" i="80"/>
  <c r="Q44" i="80"/>
  <c r="R42" i="80"/>
  <c r="R26" i="80"/>
  <c r="Q26" i="80"/>
  <c r="R30" i="80"/>
  <c r="K35" i="80"/>
  <c r="E35" i="80"/>
  <c r="F30" i="80"/>
  <c r="L34" i="80"/>
  <c r="L13" i="80"/>
  <c r="L20" i="80"/>
  <c r="L12" i="80"/>
  <c r="M15" i="80"/>
  <c r="R13" i="80"/>
  <c r="R14" i="80"/>
  <c r="F19" i="80"/>
  <c r="Q19" i="80"/>
  <c r="G19" i="80"/>
  <c r="F29" i="80"/>
  <c r="Q29" i="80"/>
  <c r="G29" i="80"/>
  <c r="G45" i="80"/>
  <c r="R45" i="80"/>
  <c r="F45" i="80"/>
  <c r="G13" i="80"/>
  <c r="F13" i="80"/>
  <c r="F20" i="80"/>
  <c r="M18" i="80"/>
  <c r="L18" i="80"/>
  <c r="Q21" i="80"/>
  <c r="F21" i="80"/>
  <c r="M27" i="80"/>
  <c r="L27" i="80"/>
  <c r="F31" i="80"/>
  <c r="Q31" i="80"/>
  <c r="G31" i="80"/>
  <c r="F46" i="80"/>
  <c r="R46" i="80"/>
  <c r="M44" i="80"/>
  <c r="L44" i="80"/>
  <c r="M48" i="80"/>
  <c r="L48" i="80"/>
  <c r="M42" i="80"/>
  <c r="L42" i="80"/>
  <c r="D22" i="80"/>
  <c r="G17" i="80"/>
  <c r="F17" i="80"/>
  <c r="Q17" i="80"/>
  <c r="Q14" i="80"/>
  <c r="F14" i="80"/>
  <c r="R15" i="80"/>
  <c r="J35" i="80"/>
  <c r="N32" i="80" s="1"/>
  <c r="M26" i="80"/>
  <c r="L26" i="80"/>
  <c r="G27" i="80"/>
  <c r="Q27" i="80"/>
  <c r="F27" i="80"/>
  <c r="M28" i="80"/>
  <c r="G34" i="80"/>
  <c r="Q34" i="80"/>
  <c r="F34" i="80"/>
  <c r="L46" i="80"/>
  <c r="M46" i="80"/>
  <c r="R48" i="80"/>
  <c r="F43" i="80"/>
  <c r="L45" i="80"/>
  <c r="M45" i="80"/>
  <c r="G42" i="80"/>
  <c r="Q42" i="80"/>
  <c r="F42" i="80"/>
  <c r="E50" i="80"/>
  <c r="I49" i="80" s="1"/>
  <c r="K22" i="80"/>
  <c r="Q13" i="80"/>
  <c r="Q18" i="80"/>
  <c r="G12" i="80"/>
  <c r="Q12" i="80"/>
  <c r="F12" i="80"/>
  <c r="E22" i="80"/>
  <c r="G28" i="80"/>
  <c r="Q28" i="80"/>
  <c r="S28" i="80" s="1"/>
  <c r="F28" i="80"/>
  <c r="G25" i="80"/>
  <c r="Q25" i="80"/>
  <c r="S25" i="80" s="1"/>
  <c r="F25" i="80"/>
  <c r="Q11" i="80"/>
  <c r="F11" i="80"/>
  <c r="G21" i="80"/>
  <c r="J22" i="80"/>
  <c r="D35" i="80"/>
  <c r="H32" i="80" s="1"/>
  <c r="Q24" i="80"/>
  <c r="F24" i="80"/>
  <c r="M34" i="80"/>
  <c r="R44" i="80"/>
  <c r="G48" i="80"/>
  <c r="M43" i="80"/>
  <c r="L43" i="80"/>
  <c r="Q45" i="80"/>
  <c r="G20" i="80"/>
  <c r="L14" i="80"/>
  <c r="R11" i="80"/>
  <c r="M11" i="80"/>
  <c r="Q15" i="80"/>
  <c r="M21" i="80"/>
  <c r="G26" i="80"/>
  <c r="L30" i="80"/>
  <c r="R24" i="80"/>
  <c r="M24" i="80"/>
  <c r="G47" i="80"/>
  <c r="L15" i="80"/>
  <c r="R16" i="80"/>
  <c r="M16" i="80"/>
  <c r="J50" i="80"/>
  <c r="N49" i="80" s="1"/>
  <c r="Q46" i="80"/>
  <c r="F48" i="80"/>
  <c r="G43" i="80"/>
  <c r="S48" i="80" l="1"/>
  <c r="I27" i="80"/>
  <c r="I32" i="80"/>
  <c r="O25" i="80"/>
  <c r="O32" i="80"/>
  <c r="S19" i="80"/>
  <c r="E22" i="79"/>
  <c r="D22" i="79"/>
  <c r="K35" i="63"/>
  <c r="O30" i="63" s="1"/>
  <c r="J35" i="63"/>
  <c r="N30" i="63" s="1"/>
  <c r="E35" i="63"/>
  <c r="I30" i="63" s="1"/>
  <c r="D35" i="63"/>
  <c r="H30" i="63" s="1"/>
  <c r="S12" i="80"/>
  <c r="O45" i="80"/>
  <c r="O49" i="80"/>
  <c r="H47" i="80"/>
  <c r="H49" i="80"/>
  <c r="S43" i="80"/>
  <c r="S18" i="80"/>
  <c r="O42" i="80"/>
  <c r="O47" i="80"/>
  <c r="O50" i="80"/>
  <c r="S30" i="80"/>
  <c r="O27" i="80"/>
  <c r="O44" i="80"/>
  <c r="K52" i="80"/>
  <c r="I35" i="80"/>
  <c r="O48" i="80"/>
  <c r="S27" i="80"/>
  <c r="S45" i="80"/>
  <c r="I33" i="80"/>
  <c r="O29" i="80"/>
  <c r="S31" i="80"/>
  <c r="S29" i="80"/>
  <c r="S47" i="80"/>
  <c r="S20" i="80"/>
  <c r="S44" i="80"/>
  <c r="G50" i="80"/>
  <c r="S17" i="80"/>
  <c r="O31" i="80"/>
  <c r="O33" i="80"/>
  <c r="H46" i="80"/>
  <c r="S42" i="80"/>
  <c r="I24" i="80"/>
  <c r="O30" i="80"/>
  <c r="O35" i="80"/>
  <c r="S26" i="80"/>
  <c r="O46" i="80"/>
  <c r="O34" i="80"/>
  <c r="O26" i="80"/>
  <c r="O24" i="80"/>
  <c r="O28" i="80"/>
  <c r="I28" i="80"/>
  <c r="H48" i="80"/>
  <c r="H50" i="80"/>
  <c r="F50" i="80"/>
  <c r="O43" i="80"/>
  <c r="R35" i="80"/>
  <c r="I26" i="80"/>
  <c r="H42" i="80"/>
  <c r="H44" i="80"/>
  <c r="H45" i="80"/>
  <c r="S16" i="80"/>
  <c r="I29" i="80"/>
  <c r="I31" i="80"/>
  <c r="H43" i="80"/>
  <c r="D52" i="80"/>
  <c r="I25" i="80"/>
  <c r="I34" i="80"/>
  <c r="I30" i="80"/>
  <c r="S13" i="80"/>
  <c r="S14" i="80"/>
  <c r="N35" i="80"/>
  <c r="N29" i="80"/>
  <c r="N31" i="80"/>
  <c r="N26" i="80"/>
  <c r="M35" i="80"/>
  <c r="N33" i="80"/>
  <c r="N25" i="80"/>
  <c r="N28" i="80"/>
  <c r="N27" i="80"/>
  <c r="L35" i="80"/>
  <c r="N34" i="80"/>
  <c r="N24" i="80"/>
  <c r="N30" i="80"/>
  <c r="I21" i="80"/>
  <c r="I16" i="80"/>
  <c r="I11" i="80"/>
  <c r="I22" i="80"/>
  <c r="I18" i="80"/>
  <c r="I15" i="80"/>
  <c r="I19" i="80"/>
  <c r="R22" i="80"/>
  <c r="I20" i="80"/>
  <c r="I14" i="80"/>
  <c r="I17" i="80"/>
  <c r="I12" i="80"/>
  <c r="I13" i="80"/>
  <c r="S46" i="80"/>
  <c r="S15" i="80"/>
  <c r="F35" i="80"/>
  <c r="H33" i="80"/>
  <c r="H30" i="80"/>
  <c r="H34" i="80"/>
  <c r="H28" i="80"/>
  <c r="H31" i="80"/>
  <c r="H26" i="80"/>
  <c r="H35" i="80"/>
  <c r="H25" i="80"/>
  <c r="Q35" i="80"/>
  <c r="G35" i="80"/>
  <c r="H29" i="80"/>
  <c r="H24" i="80"/>
  <c r="H27" i="80"/>
  <c r="I42" i="80"/>
  <c r="I44" i="80"/>
  <c r="I43" i="80"/>
  <c r="I48" i="80"/>
  <c r="I46" i="80"/>
  <c r="R50" i="80"/>
  <c r="I47" i="80"/>
  <c r="I50" i="80"/>
  <c r="E52" i="80"/>
  <c r="I45" i="80"/>
  <c r="N50" i="80"/>
  <c r="N48" i="80"/>
  <c r="M50" i="80"/>
  <c r="N44" i="80"/>
  <c r="N46" i="80"/>
  <c r="N47" i="80"/>
  <c r="J52" i="80"/>
  <c r="L50" i="80"/>
  <c r="N42" i="80"/>
  <c r="N45" i="80"/>
  <c r="N43" i="80"/>
  <c r="S24" i="80"/>
  <c r="L22" i="80"/>
  <c r="N19" i="80"/>
  <c r="N22" i="80"/>
  <c r="M22" i="80"/>
  <c r="N16" i="80"/>
  <c r="N15" i="80"/>
  <c r="N12" i="80"/>
  <c r="N13" i="80"/>
  <c r="N17" i="80"/>
  <c r="N18" i="80"/>
  <c r="N14" i="80"/>
  <c r="N11" i="80"/>
  <c r="N20" i="80"/>
  <c r="N21" i="80"/>
  <c r="S11" i="80"/>
  <c r="Q50" i="80"/>
  <c r="O12" i="80"/>
  <c r="O16" i="80"/>
  <c r="O15" i="80"/>
  <c r="O13" i="80"/>
  <c r="O17" i="80"/>
  <c r="O21" i="80"/>
  <c r="O19" i="80"/>
  <c r="O11" i="80"/>
  <c r="O14" i="80"/>
  <c r="O20" i="80"/>
  <c r="O18" i="80"/>
  <c r="O22" i="80"/>
  <c r="Q22" i="80"/>
  <c r="H22" i="80"/>
  <c r="H15" i="80"/>
  <c r="H14" i="80"/>
  <c r="H20" i="80"/>
  <c r="G22" i="80"/>
  <c r="H16" i="80"/>
  <c r="H18" i="80"/>
  <c r="H12" i="80"/>
  <c r="H13" i="80"/>
  <c r="H17" i="80"/>
  <c r="F22" i="80"/>
  <c r="H19" i="80"/>
  <c r="H11" i="80"/>
  <c r="H21" i="80"/>
  <c r="L47" i="79"/>
  <c r="G43" i="79"/>
  <c r="M34" i="79"/>
  <c r="M32" i="79"/>
  <c r="L29" i="79"/>
  <c r="G29" i="79"/>
  <c r="R27" i="79"/>
  <c r="F27" i="79"/>
  <c r="F26" i="79"/>
  <c r="L24" i="79"/>
  <c r="Q25" i="79"/>
  <c r="F21" i="79"/>
  <c r="G20" i="79"/>
  <c r="Q20" i="79"/>
  <c r="M19" i="79"/>
  <c r="G19" i="79"/>
  <c r="R19" i="79"/>
  <c r="F19" i="79"/>
  <c r="M17" i="79"/>
  <c r="G17" i="79"/>
  <c r="R16" i="79"/>
  <c r="M16" i="79"/>
  <c r="F16" i="79"/>
  <c r="M15" i="79"/>
  <c r="G15" i="79"/>
  <c r="M14" i="79"/>
  <c r="L14" i="79"/>
  <c r="R14" i="79"/>
  <c r="M13" i="79"/>
  <c r="R13" i="79"/>
  <c r="L11" i="79"/>
  <c r="G11" i="79"/>
  <c r="R52" i="80" l="1"/>
  <c r="S35" i="80"/>
  <c r="S22" i="80"/>
  <c r="G52" i="80"/>
  <c r="M52" i="80"/>
  <c r="L52" i="80"/>
  <c r="Q52" i="80"/>
  <c r="S50" i="80"/>
  <c r="F52" i="80"/>
  <c r="L25" i="79"/>
  <c r="M24" i="79"/>
  <c r="M31" i="79"/>
  <c r="M46" i="79"/>
  <c r="Q31" i="79"/>
  <c r="Q49" i="79"/>
  <c r="R28" i="79"/>
  <c r="R29" i="79"/>
  <c r="R43" i="79"/>
  <c r="R47" i="79"/>
  <c r="G49" i="79"/>
  <c r="R17" i="79"/>
  <c r="O17" i="79"/>
  <c r="Q43" i="79"/>
  <c r="R49" i="79"/>
  <c r="N22" i="79"/>
  <c r="L17" i="79"/>
  <c r="F24" i="79"/>
  <c r="L46" i="79"/>
  <c r="F49" i="79"/>
  <c r="M49" i="79"/>
  <c r="R15" i="79"/>
  <c r="L16" i="79"/>
  <c r="F17" i="79"/>
  <c r="R18" i="79"/>
  <c r="M20" i="79"/>
  <c r="I25" i="79"/>
  <c r="G26" i="79"/>
  <c r="R26" i="79"/>
  <c r="G31" i="79"/>
  <c r="L34" i="79"/>
  <c r="R45" i="79"/>
  <c r="R46" i="79"/>
  <c r="Q11" i="79"/>
  <c r="G13" i="79"/>
  <c r="F14" i="79"/>
  <c r="L15" i="79"/>
  <c r="Q17" i="79"/>
  <c r="M21" i="79"/>
  <c r="G25" i="79"/>
  <c r="G27" i="79"/>
  <c r="L28" i="79"/>
  <c r="L31" i="79"/>
  <c r="R32" i="79"/>
  <c r="I11" i="79"/>
  <c r="I14" i="79"/>
  <c r="R24" i="79"/>
  <c r="Q32" i="79"/>
  <c r="F32" i="79"/>
  <c r="E50" i="79"/>
  <c r="I48" i="79" s="1"/>
  <c r="R42" i="79"/>
  <c r="K50" i="79"/>
  <c r="O48" i="79" s="1"/>
  <c r="L42" i="79"/>
  <c r="G44" i="79"/>
  <c r="R44" i="79"/>
  <c r="F44" i="79"/>
  <c r="Q16" i="79"/>
  <c r="S16" i="79" s="1"/>
  <c r="F18" i="79"/>
  <c r="M18" i="79"/>
  <c r="L26" i="79"/>
  <c r="M26" i="79"/>
  <c r="M45" i="79"/>
  <c r="L45" i="79"/>
  <c r="F46" i="79"/>
  <c r="Q46" i="79"/>
  <c r="G46" i="79"/>
  <c r="G47" i="79"/>
  <c r="Q47" i="79"/>
  <c r="F47" i="79"/>
  <c r="J50" i="79"/>
  <c r="N48" i="79" s="1"/>
  <c r="L12" i="79"/>
  <c r="R12" i="79"/>
  <c r="F11" i="79"/>
  <c r="R11" i="79"/>
  <c r="F13" i="79"/>
  <c r="Q13" i="79"/>
  <c r="S13" i="79" s="1"/>
  <c r="G14" i="79"/>
  <c r="Q14" i="79"/>
  <c r="S14" i="79" s="1"/>
  <c r="F15" i="79"/>
  <c r="Q15" i="79"/>
  <c r="G16" i="79"/>
  <c r="G18" i="79"/>
  <c r="M25" i="79"/>
  <c r="R25" i="79"/>
  <c r="S25" i="79" s="1"/>
  <c r="M27" i="79"/>
  <c r="L27" i="79"/>
  <c r="Q27" i="79"/>
  <c r="S27" i="79" s="1"/>
  <c r="F29" i="79"/>
  <c r="M29" i="79"/>
  <c r="G32" i="79"/>
  <c r="L32" i="79"/>
  <c r="F34" i="79"/>
  <c r="Q34" i="79"/>
  <c r="G34" i="79"/>
  <c r="F43" i="79"/>
  <c r="L44" i="79"/>
  <c r="M44" i="79"/>
  <c r="G45" i="79"/>
  <c r="Q45" i="79"/>
  <c r="F45" i="79"/>
  <c r="M47" i="79"/>
  <c r="I22" i="79"/>
  <c r="I19" i="79"/>
  <c r="I21" i="79"/>
  <c r="I20" i="79"/>
  <c r="I18" i="79"/>
  <c r="I13" i="79"/>
  <c r="I15" i="79"/>
  <c r="I16" i="79"/>
  <c r="R20" i="79"/>
  <c r="S20" i="79" s="1"/>
  <c r="Q29" i="79"/>
  <c r="F12" i="79"/>
  <c r="Q12" i="79"/>
  <c r="Q19" i="79"/>
  <c r="S19" i="79" s="1"/>
  <c r="L20" i="79"/>
  <c r="Q21" i="79"/>
  <c r="Q26" i="79"/>
  <c r="G28" i="79"/>
  <c r="M28" i="79"/>
  <c r="G42" i="79"/>
  <c r="M42" i="79"/>
  <c r="G12" i="79"/>
  <c r="I12" i="79"/>
  <c r="M12" i="79"/>
  <c r="M11" i="79"/>
  <c r="L13" i="79"/>
  <c r="I17" i="79"/>
  <c r="L18" i="79"/>
  <c r="L19" i="79"/>
  <c r="L21" i="79"/>
  <c r="Q24" i="79"/>
  <c r="F28" i="79"/>
  <c r="Q28" i="79"/>
  <c r="R31" i="79"/>
  <c r="F31" i="79"/>
  <c r="F42" i="79"/>
  <c r="Q42" i="79"/>
  <c r="M43" i="79"/>
  <c r="L43" i="79"/>
  <c r="Q44" i="79"/>
  <c r="D50" i="79"/>
  <c r="H48" i="79" s="1"/>
  <c r="Q18" i="79"/>
  <c r="F20" i="79"/>
  <c r="G21" i="79"/>
  <c r="F25" i="79"/>
  <c r="G24" i="79"/>
  <c r="L49" i="79"/>
  <c r="P51" i="78"/>
  <c r="J49" i="78"/>
  <c r="N48" i="78" s="1"/>
  <c r="L28" i="78"/>
  <c r="J35" i="78"/>
  <c r="N32" i="78" s="1"/>
  <c r="P51" i="77"/>
  <c r="L27" i="77"/>
  <c r="Q27" i="77"/>
  <c r="S27" i="77" s="1"/>
  <c r="D22" i="77" l="1"/>
  <c r="E35" i="77"/>
  <c r="K35" i="77"/>
  <c r="O30" i="77" s="1"/>
  <c r="J35" i="77"/>
  <c r="N30" i="77" s="1"/>
  <c r="D35" i="77"/>
  <c r="H30" i="77" s="1"/>
  <c r="S52" i="80"/>
  <c r="S42" i="79"/>
  <c r="R28" i="78"/>
  <c r="R27" i="77"/>
  <c r="Q46" i="77"/>
  <c r="O19" i="79"/>
  <c r="O12" i="79"/>
  <c r="O21" i="79"/>
  <c r="S49" i="79"/>
  <c r="S43" i="79"/>
  <c r="S47" i="79"/>
  <c r="S26" i="79"/>
  <c r="I26" i="79"/>
  <c r="I35" i="79"/>
  <c r="I24" i="79"/>
  <c r="S31" i="79"/>
  <c r="I28" i="79"/>
  <c r="I29" i="79"/>
  <c r="I27" i="79"/>
  <c r="R45" i="77"/>
  <c r="R44" i="78"/>
  <c r="R47" i="78"/>
  <c r="R35" i="79"/>
  <c r="I31" i="79"/>
  <c r="I32" i="79"/>
  <c r="M24" i="77"/>
  <c r="M26" i="77"/>
  <c r="M31" i="77"/>
  <c r="M43" i="77"/>
  <c r="M44" i="77"/>
  <c r="L45" i="77"/>
  <c r="L17" i="78"/>
  <c r="M19" i="78"/>
  <c r="M27" i="78"/>
  <c r="M24" i="78"/>
  <c r="M47" i="78"/>
  <c r="S29" i="79"/>
  <c r="I34" i="79"/>
  <c r="S28" i="79"/>
  <c r="S45" i="79"/>
  <c r="O22" i="79"/>
  <c r="R22" i="79"/>
  <c r="O13" i="79"/>
  <c r="N13" i="79"/>
  <c r="N17" i="79"/>
  <c r="N16" i="79"/>
  <c r="S17" i="79"/>
  <c r="N11" i="79"/>
  <c r="S15" i="79"/>
  <c r="O20" i="79"/>
  <c r="O16" i="79"/>
  <c r="O18" i="79"/>
  <c r="O11" i="79"/>
  <c r="O15" i="79"/>
  <c r="O14" i="79"/>
  <c r="S11" i="79"/>
  <c r="S44" i="79"/>
  <c r="N21" i="79"/>
  <c r="N18" i="79"/>
  <c r="N20" i="79"/>
  <c r="M19" i="77"/>
  <c r="S46" i="79"/>
  <c r="N15" i="79"/>
  <c r="L22" i="79"/>
  <c r="N19" i="79"/>
  <c r="M22" i="79"/>
  <c r="Q19" i="77"/>
  <c r="G25" i="77"/>
  <c r="F41" i="77"/>
  <c r="F42" i="77"/>
  <c r="G43" i="77"/>
  <c r="M46" i="77"/>
  <c r="R48" i="77"/>
  <c r="S18" i="79"/>
  <c r="S24" i="79"/>
  <c r="S32" i="79"/>
  <c r="N12" i="79"/>
  <c r="N14" i="79"/>
  <c r="Q35" i="79"/>
  <c r="H35" i="79"/>
  <c r="H31" i="79"/>
  <c r="H26" i="79"/>
  <c r="F35" i="79"/>
  <c r="H29" i="79"/>
  <c r="H28" i="79"/>
  <c r="H32" i="79"/>
  <c r="H34" i="79"/>
  <c r="H24" i="79"/>
  <c r="H27" i="79"/>
  <c r="G35" i="79"/>
  <c r="H25" i="79"/>
  <c r="H49" i="79"/>
  <c r="H44" i="79"/>
  <c r="G50" i="79"/>
  <c r="H47" i="79"/>
  <c r="H46" i="79"/>
  <c r="Q50" i="79"/>
  <c r="F50" i="79"/>
  <c r="H43" i="79"/>
  <c r="H42" i="79"/>
  <c r="D52" i="79"/>
  <c r="H50" i="79"/>
  <c r="H45" i="79"/>
  <c r="L35" i="79"/>
  <c r="N34" i="79"/>
  <c r="N28" i="79"/>
  <c r="N25" i="79"/>
  <c r="M35" i="79"/>
  <c r="N32" i="79"/>
  <c r="N29" i="79"/>
  <c r="N26" i="79"/>
  <c r="N35" i="79"/>
  <c r="N27" i="79"/>
  <c r="N24" i="79"/>
  <c r="N31" i="79"/>
  <c r="O47" i="79"/>
  <c r="O43" i="79"/>
  <c r="O49" i="79"/>
  <c r="O50" i="79"/>
  <c r="O44" i="79"/>
  <c r="K52" i="79"/>
  <c r="O42" i="79"/>
  <c r="O46" i="79"/>
  <c r="O45" i="79"/>
  <c r="S12" i="79"/>
  <c r="O29" i="79"/>
  <c r="O24" i="79"/>
  <c r="O32" i="79"/>
  <c r="O25" i="79"/>
  <c r="O34" i="79"/>
  <c r="O31" i="79"/>
  <c r="O28" i="79"/>
  <c r="O35" i="79"/>
  <c r="O27" i="79"/>
  <c r="O26" i="79"/>
  <c r="M50" i="79"/>
  <c r="N46" i="79"/>
  <c r="N42" i="79"/>
  <c r="J52" i="79"/>
  <c r="L50" i="79"/>
  <c r="N47" i="79"/>
  <c r="N45" i="79"/>
  <c r="N43" i="79"/>
  <c r="N50" i="79"/>
  <c r="N49" i="79"/>
  <c r="N44" i="79"/>
  <c r="R50" i="79"/>
  <c r="I50" i="79"/>
  <c r="I45" i="79"/>
  <c r="I43" i="79"/>
  <c r="I47" i="79"/>
  <c r="I46" i="79"/>
  <c r="I42" i="79"/>
  <c r="E52" i="79"/>
  <c r="I49" i="79"/>
  <c r="I44" i="79"/>
  <c r="H18" i="79"/>
  <c r="H22" i="79"/>
  <c r="H19" i="79"/>
  <c r="H11" i="79"/>
  <c r="Q22" i="79"/>
  <c r="H16" i="79"/>
  <c r="H15" i="79"/>
  <c r="H14" i="79"/>
  <c r="F22" i="79"/>
  <c r="G22" i="79"/>
  <c r="H20" i="79"/>
  <c r="H17" i="79"/>
  <c r="H12" i="79"/>
  <c r="H21" i="79"/>
  <c r="H13" i="79"/>
  <c r="G34" i="78"/>
  <c r="Q11" i="78"/>
  <c r="F13" i="78"/>
  <c r="G17" i="78"/>
  <c r="G21" i="78"/>
  <c r="F19" i="78"/>
  <c r="L21" i="77"/>
  <c r="G44" i="77"/>
  <c r="R12" i="77"/>
  <c r="R13" i="77"/>
  <c r="G14" i="77"/>
  <c r="R16" i="77"/>
  <c r="R17" i="77"/>
  <c r="R18" i="77"/>
  <c r="L27" i="78"/>
  <c r="M29" i="78"/>
  <c r="L33" i="78"/>
  <c r="M42" i="78"/>
  <c r="M13" i="77"/>
  <c r="L14" i="77"/>
  <c r="M15" i="77"/>
  <c r="L18" i="77"/>
  <c r="L19" i="77"/>
  <c r="R31" i="77"/>
  <c r="G33" i="77"/>
  <c r="R43" i="77"/>
  <c r="M21" i="78"/>
  <c r="R27" i="78"/>
  <c r="Q25" i="78"/>
  <c r="Q29" i="78"/>
  <c r="Q33" i="78"/>
  <c r="F24" i="78"/>
  <c r="F41" i="78"/>
  <c r="Q42" i="78"/>
  <c r="G46" i="78"/>
  <c r="R41" i="78"/>
  <c r="M11" i="77"/>
  <c r="L24" i="77"/>
  <c r="R33" i="77"/>
  <c r="G46" i="77"/>
  <c r="R12" i="78"/>
  <c r="R11" i="78"/>
  <c r="R13" i="78"/>
  <c r="R14" i="78"/>
  <c r="R16" i="78"/>
  <c r="Q21" i="78"/>
  <c r="R19" i="78"/>
  <c r="Q20" i="78"/>
  <c r="M34" i="78"/>
  <c r="R24" i="78"/>
  <c r="L24" i="78"/>
  <c r="L47" i="78"/>
  <c r="F42" i="78"/>
  <c r="G43" i="78"/>
  <c r="F45" i="77"/>
  <c r="Q18" i="78"/>
  <c r="L18" i="78"/>
  <c r="F27" i="78"/>
  <c r="G12" i="77"/>
  <c r="Q11" i="77"/>
  <c r="L17" i="77"/>
  <c r="M21" i="77"/>
  <c r="R25" i="77"/>
  <c r="R24" i="77"/>
  <c r="L26" i="77"/>
  <c r="L31" i="77"/>
  <c r="L32" i="77"/>
  <c r="L33" i="77"/>
  <c r="G45" i="77"/>
  <c r="L46" i="77"/>
  <c r="L48" i="77"/>
  <c r="L12" i="78"/>
  <c r="M13" i="78"/>
  <c r="M14" i="78"/>
  <c r="M15" i="78"/>
  <c r="G18" i="78"/>
  <c r="G20" i="78"/>
  <c r="F34" i="78"/>
  <c r="G27" i="78"/>
  <c r="M33" i="78"/>
  <c r="Q31" i="78"/>
  <c r="G28" i="78"/>
  <c r="Q45" i="78"/>
  <c r="Q47" i="78"/>
  <c r="M41" i="78"/>
  <c r="L46" i="78"/>
  <c r="R20" i="77"/>
  <c r="M27" i="77"/>
  <c r="F33" i="77"/>
  <c r="M42" i="77"/>
  <c r="F48" i="77"/>
  <c r="Q12" i="78"/>
  <c r="L13" i="78"/>
  <c r="Q15" i="78"/>
  <c r="R17" i="78"/>
  <c r="L21" i="78"/>
  <c r="G19" i="78"/>
  <c r="R34" i="78"/>
  <c r="G25" i="78"/>
  <c r="R26" i="78"/>
  <c r="R30" i="78"/>
  <c r="R33" i="78"/>
  <c r="F31" i="78"/>
  <c r="G47" i="78"/>
  <c r="G41" i="78"/>
  <c r="L42" i="78"/>
  <c r="R46" i="78"/>
  <c r="L43" i="78"/>
  <c r="R11" i="77"/>
  <c r="Q14" i="77"/>
  <c r="G16" i="77"/>
  <c r="M20" i="77"/>
  <c r="M25" i="77"/>
  <c r="F27" i="77"/>
  <c r="M32" i="77"/>
  <c r="L43" i="77"/>
  <c r="M12" i="78"/>
  <c r="F11" i="78"/>
  <c r="L14" i="78"/>
  <c r="D22" i="78"/>
  <c r="H21" i="78" s="1"/>
  <c r="F17" i="78"/>
  <c r="L19" i="78"/>
  <c r="G33" i="78"/>
  <c r="G24" i="78"/>
  <c r="L31" i="78"/>
  <c r="F28" i="78"/>
  <c r="L41" i="78"/>
  <c r="F46" i="78"/>
  <c r="Q43" i="78"/>
  <c r="R43" i="78"/>
  <c r="I30" i="77"/>
  <c r="M12" i="77"/>
  <c r="G18" i="77"/>
  <c r="G27" i="77"/>
  <c r="G28" i="77"/>
  <c r="F29" i="77"/>
  <c r="G31" i="77"/>
  <c r="G32" i="77"/>
  <c r="L44" i="77"/>
  <c r="R46" i="77"/>
  <c r="F12" i="78"/>
  <c r="G11" i="78"/>
  <c r="R18" i="78"/>
  <c r="M18" i="78"/>
  <c r="M17" i="78"/>
  <c r="F21" i="78"/>
  <c r="D35" i="78"/>
  <c r="M28" i="78"/>
  <c r="R42" i="78"/>
  <c r="M46" i="78"/>
  <c r="Q15" i="77"/>
  <c r="L28" i="77"/>
  <c r="M31" i="78"/>
  <c r="G31" i="78"/>
  <c r="R31" i="78"/>
  <c r="R15" i="77"/>
  <c r="M11" i="78"/>
  <c r="L11" i="78"/>
  <c r="F15" i="78"/>
  <c r="R15" i="78"/>
  <c r="N31" i="78"/>
  <c r="N29" i="78"/>
  <c r="N34" i="78"/>
  <c r="N35" i="78"/>
  <c r="N33" i="78"/>
  <c r="N25" i="78"/>
  <c r="N30" i="78"/>
  <c r="N24" i="78"/>
  <c r="N28" i="78"/>
  <c r="N27" i="78"/>
  <c r="L25" i="78"/>
  <c r="M25" i="78"/>
  <c r="G30" i="78"/>
  <c r="F30" i="78"/>
  <c r="Q30" i="78"/>
  <c r="K49" i="78"/>
  <c r="O48" i="78" s="1"/>
  <c r="M45" i="78"/>
  <c r="Q13" i="78"/>
  <c r="G15" i="78"/>
  <c r="G16" i="78"/>
  <c r="F16" i="78"/>
  <c r="Q16" i="78"/>
  <c r="K35" i="78"/>
  <c r="R25" i="78"/>
  <c r="M26" i="78"/>
  <c r="L26" i="78"/>
  <c r="F29" i="78"/>
  <c r="R29" i="78"/>
  <c r="G29" i="78"/>
  <c r="E35" i="78"/>
  <c r="I32" i="78" s="1"/>
  <c r="G44" i="78"/>
  <c r="F44" i="78"/>
  <c r="D49" i="78"/>
  <c r="H48" i="78" s="1"/>
  <c r="Q44" i="78"/>
  <c r="N42" i="78"/>
  <c r="N45" i="78"/>
  <c r="N43" i="78"/>
  <c r="N47" i="78"/>
  <c r="N44" i="78"/>
  <c r="N49" i="78"/>
  <c r="N41" i="78"/>
  <c r="N46" i="78"/>
  <c r="G14" i="78"/>
  <c r="F14" i="78"/>
  <c r="Q14" i="78"/>
  <c r="L20" i="78"/>
  <c r="M20" i="78"/>
  <c r="G26" i="78"/>
  <c r="F26" i="78"/>
  <c r="Q26" i="78"/>
  <c r="M30" i="78"/>
  <c r="L30" i="78"/>
  <c r="E49" i="78"/>
  <c r="I48" i="78" s="1"/>
  <c r="F45" i="78"/>
  <c r="R45" i="78"/>
  <c r="G45" i="78"/>
  <c r="G13" i="78"/>
  <c r="M16" i="78"/>
  <c r="L16" i="78"/>
  <c r="R20" i="78"/>
  <c r="N26" i="78"/>
  <c r="M44" i="78"/>
  <c r="L44" i="78"/>
  <c r="G12" i="78"/>
  <c r="Q19" i="78"/>
  <c r="Q27" i="78"/>
  <c r="Q28" i="78"/>
  <c r="S28" i="78" s="1"/>
  <c r="Q46" i="78"/>
  <c r="M43" i="78"/>
  <c r="L15" i="78"/>
  <c r="Q17" i="78"/>
  <c r="L29" i="78"/>
  <c r="Q24" i="78"/>
  <c r="L45" i="78"/>
  <c r="Q41" i="78"/>
  <c r="G42" i="78"/>
  <c r="F18" i="78"/>
  <c r="F20" i="78"/>
  <c r="L34" i="78"/>
  <c r="Q34" i="78"/>
  <c r="F25" i="78"/>
  <c r="F33" i="78"/>
  <c r="F47" i="78"/>
  <c r="F43" i="78"/>
  <c r="Q20" i="77"/>
  <c r="R29" i="77"/>
  <c r="L29" i="77"/>
  <c r="K49" i="77"/>
  <c r="O47" i="77" s="1"/>
  <c r="L41" i="77"/>
  <c r="R14" i="77"/>
  <c r="G17" i="77"/>
  <c r="M17" i="77"/>
  <c r="R26" i="77"/>
  <c r="F28" i="77"/>
  <c r="G29" i="77"/>
  <c r="M29" i="77"/>
  <c r="F31" i="77"/>
  <c r="G42" i="77"/>
  <c r="F43" i="77"/>
  <c r="Q17" i="77"/>
  <c r="R19" i="77"/>
  <c r="Q31" i="77"/>
  <c r="R32" i="77"/>
  <c r="F32" i="77"/>
  <c r="D49" i="77"/>
  <c r="H47" i="77" s="1"/>
  <c r="G41" i="77"/>
  <c r="Q43" i="77"/>
  <c r="R44" i="77"/>
  <c r="F44" i="77"/>
  <c r="M48" i="77"/>
  <c r="Q48" i="77"/>
  <c r="Q12" i="77"/>
  <c r="G11" i="77"/>
  <c r="Q13" i="77"/>
  <c r="Q18" i="77"/>
  <c r="G19" i="77"/>
  <c r="R42" i="77"/>
  <c r="L42" i="77"/>
  <c r="E49" i="77"/>
  <c r="I47" i="77" s="1"/>
  <c r="L12" i="77"/>
  <c r="L11" i="77"/>
  <c r="L13" i="77"/>
  <c r="G13" i="77"/>
  <c r="M14" i="77"/>
  <c r="G15" i="77"/>
  <c r="L15" i="77"/>
  <c r="M16" i="77"/>
  <c r="L16" i="77"/>
  <c r="Q16" i="77"/>
  <c r="M18" i="77"/>
  <c r="G20" i="77"/>
  <c r="L20" i="77"/>
  <c r="L25" i="77"/>
  <c r="Q28" i="77"/>
  <c r="Q29" i="77"/>
  <c r="M33" i="77"/>
  <c r="Q33" i="77"/>
  <c r="Q41" i="77"/>
  <c r="Q42" i="77"/>
  <c r="M45" i="77"/>
  <c r="Q45" i="77"/>
  <c r="J49" i="77"/>
  <c r="N47" i="77" s="1"/>
  <c r="F24" i="77"/>
  <c r="G26" i="77"/>
  <c r="G21" i="77"/>
  <c r="Q21" i="77"/>
  <c r="F25" i="77"/>
  <c r="Q25" i="77"/>
  <c r="G24" i="77"/>
  <c r="Q24" i="77"/>
  <c r="F26" i="77"/>
  <c r="Q26" i="77"/>
  <c r="R28" i="77"/>
  <c r="M28" i="77"/>
  <c r="Q32" i="77"/>
  <c r="R41" i="77"/>
  <c r="M41" i="77"/>
  <c r="Q44" i="77"/>
  <c r="F46" i="77"/>
  <c r="G48" i="77"/>
  <c r="S35" i="79" l="1"/>
  <c r="Q35" i="78"/>
  <c r="H32" i="78"/>
  <c r="M35" i="78"/>
  <c r="O32" i="78"/>
  <c r="I25" i="77"/>
  <c r="S30" i="78"/>
  <c r="S46" i="77"/>
  <c r="S42" i="77"/>
  <c r="S12" i="78"/>
  <c r="S42" i="78"/>
  <c r="S48" i="77"/>
  <c r="S44" i="78"/>
  <c r="S45" i="77"/>
  <c r="S18" i="77"/>
  <c r="S19" i="77"/>
  <c r="S47" i="78"/>
  <c r="S22" i="79"/>
  <c r="S11" i="78"/>
  <c r="S12" i="77"/>
  <c r="I31" i="77"/>
  <c r="S17" i="77"/>
  <c r="S31" i="77"/>
  <c r="S33" i="78"/>
  <c r="S25" i="77"/>
  <c r="S16" i="77"/>
  <c r="S43" i="77"/>
  <c r="S17" i="78"/>
  <c r="R52" i="79"/>
  <c r="L52" i="79"/>
  <c r="M52" i="79"/>
  <c r="F52" i="79"/>
  <c r="Q52" i="79"/>
  <c r="G52" i="79"/>
  <c r="S50" i="79"/>
  <c r="S29" i="78"/>
  <c r="S25" i="78"/>
  <c r="S15" i="78"/>
  <c r="H14" i="78"/>
  <c r="S13" i="77"/>
  <c r="S14" i="78"/>
  <c r="H22" i="78"/>
  <c r="S27" i="78"/>
  <c r="S31" i="78"/>
  <c r="S43" i="78"/>
  <c r="S24" i="77"/>
  <c r="S29" i="77"/>
  <c r="S41" i="78"/>
  <c r="S20" i="78"/>
  <c r="H33" i="78"/>
  <c r="S45" i="78"/>
  <c r="S26" i="77"/>
  <c r="S33" i="77"/>
  <c r="S14" i="77"/>
  <c r="S46" i="78"/>
  <c r="S19" i="78"/>
  <c r="S26" i="78"/>
  <c r="S18" i="78"/>
  <c r="S11" i="77"/>
  <c r="S44" i="77"/>
  <c r="R35" i="77"/>
  <c r="I33" i="77"/>
  <c r="S24" i="78"/>
  <c r="S16" i="78"/>
  <c r="S13" i="78"/>
  <c r="H34" i="78"/>
  <c r="H20" i="78"/>
  <c r="S15" i="77"/>
  <c r="I29" i="77"/>
  <c r="I32" i="77"/>
  <c r="I28" i="77"/>
  <c r="H26" i="78"/>
  <c r="H27" i="78"/>
  <c r="H30" i="78"/>
  <c r="H25" i="78"/>
  <c r="H11" i="78"/>
  <c r="H16" i="78"/>
  <c r="H18" i="78"/>
  <c r="H13" i="78"/>
  <c r="S20" i="77"/>
  <c r="I24" i="77"/>
  <c r="I35" i="77"/>
  <c r="H28" i="78"/>
  <c r="H29" i="78"/>
  <c r="H35" i="78"/>
  <c r="H17" i="78"/>
  <c r="H15" i="78"/>
  <c r="I27" i="77"/>
  <c r="I26" i="77"/>
  <c r="H19" i="78"/>
  <c r="G35" i="78"/>
  <c r="H24" i="78"/>
  <c r="H31" i="78"/>
  <c r="H12" i="78"/>
  <c r="O46" i="78"/>
  <c r="O44" i="78"/>
  <c r="O49" i="78"/>
  <c r="O41" i="78"/>
  <c r="O43" i="78"/>
  <c r="O45" i="78"/>
  <c r="O47" i="78"/>
  <c r="O42" i="78"/>
  <c r="R49" i="78"/>
  <c r="I49" i="78"/>
  <c r="I41" i="78"/>
  <c r="I46" i="78"/>
  <c r="I44" i="78"/>
  <c r="I43" i="78"/>
  <c r="I45" i="78"/>
  <c r="I47" i="78"/>
  <c r="I42" i="78"/>
  <c r="H43" i="78"/>
  <c r="H47" i="78"/>
  <c r="H42" i="78"/>
  <c r="H45" i="78"/>
  <c r="Q49" i="78"/>
  <c r="H49" i="78"/>
  <c r="H44" i="78"/>
  <c r="F49" i="78"/>
  <c r="H41" i="78"/>
  <c r="H46" i="78"/>
  <c r="M22" i="78"/>
  <c r="N21" i="78"/>
  <c r="N15" i="78"/>
  <c r="J51" i="78"/>
  <c r="N20" i="78"/>
  <c r="N18" i="78"/>
  <c r="N16" i="78"/>
  <c r="N13" i="78"/>
  <c r="N22" i="78"/>
  <c r="N17" i="78"/>
  <c r="N14" i="78"/>
  <c r="L22" i="78"/>
  <c r="N19" i="78"/>
  <c r="N11" i="78"/>
  <c r="N12" i="78"/>
  <c r="G49" i="78"/>
  <c r="R22" i="78"/>
  <c r="I22" i="78"/>
  <c r="I17" i="78"/>
  <c r="I19" i="78"/>
  <c r="I16" i="78"/>
  <c r="I20" i="78"/>
  <c r="I11" i="78"/>
  <c r="I15" i="78"/>
  <c r="I13" i="78"/>
  <c r="E51" i="78"/>
  <c r="I18" i="78"/>
  <c r="I21" i="78"/>
  <c r="I14" i="78"/>
  <c r="I12" i="78"/>
  <c r="L49" i="78"/>
  <c r="M49" i="78"/>
  <c r="G22" i="78"/>
  <c r="O19" i="78"/>
  <c r="O16" i="78"/>
  <c r="O22" i="78"/>
  <c r="O17" i="78"/>
  <c r="K51" i="78"/>
  <c r="O20" i="78"/>
  <c r="O14" i="78"/>
  <c r="O15" i="78"/>
  <c r="O12" i="78"/>
  <c r="O11" i="78"/>
  <c r="O18" i="78"/>
  <c r="O21" i="78"/>
  <c r="O13" i="78"/>
  <c r="I24" i="78"/>
  <c r="I26" i="78"/>
  <c r="I28" i="78"/>
  <c r="I30" i="78"/>
  <c r="I27" i="78"/>
  <c r="I25" i="78"/>
  <c r="R35" i="78"/>
  <c r="I35" i="78"/>
  <c r="I29" i="78"/>
  <c r="I33" i="78"/>
  <c r="I34" i="78"/>
  <c r="I31" i="78"/>
  <c r="O28" i="78"/>
  <c r="O30" i="78"/>
  <c r="O27" i="78"/>
  <c r="O24" i="78"/>
  <c r="O26" i="78"/>
  <c r="O25" i="78"/>
  <c r="O29" i="78"/>
  <c r="O35" i="78"/>
  <c r="O33" i="78"/>
  <c r="O34" i="78"/>
  <c r="O31" i="78"/>
  <c r="L35" i="78"/>
  <c r="F35" i="78"/>
  <c r="F22" i="78"/>
  <c r="Q22" i="78"/>
  <c r="D51" i="78"/>
  <c r="I45" i="77"/>
  <c r="I41" i="77"/>
  <c r="I49" i="77"/>
  <c r="I48" i="77"/>
  <c r="I46" i="77"/>
  <c r="I44" i="77"/>
  <c r="R49" i="77"/>
  <c r="I43" i="77"/>
  <c r="I42" i="77"/>
  <c r="E51" i="77"/>
  <c r="I20" i="77"/>
  <c r="I16" i="77"/>
  <c r="R22" i="77"/>
  <c r="I15" i="77"/>
  <c r="I22" i="77"/>
  <c r="I21" i="77"/>
  <c r="I17" i="77"/>
  <c r="I13" i="77"/>
  <c r="I19" i="77"/>
  <c r="I18" i="77"/>
  <c r="I14" i="77"/>
  <c r="L22" i="77"/>
  <c r="N21" i="77"/>
  <c r="N17" i="77"/>
  <c r="N11" i="77"/>
  <c r="N22" i="77"/>
  <c r="M22" i="77"/>
  <c r="N12" i="77"/>
  <c r="J51" i="77"/>
  <c r="N20" i="77"/>
  <c r="N18" i="77"/>
  <c r="N15" i="77"/>
  <c r="N14" i="77"/>
  <c r="N13" i="77"/>
  <c r="N19" i="77"/>
  <c r="N16" i="77"/>
  <c r="N29" i="77"/>
  <c r="N24" i="77"/>
  <c r="N35" i="77"/>
  <c r="N33" i="77"/>
  <c r="N32" i="77"/>
  <c r="N31" i="77"/>
  <c r="L35" i="77"/>
  <c r="N25" i="77"/>
  <c r="N26" i="77"/>
  <c r="M35" i="77"/>
  <c r="N28" i="77"/>
  <c r="N27" i="77"/>
  <c r="S28" i="77"/>
  <c r="G49" i="77"/>
  <c r="Q49" i="77"/>
  <c r="H49" i="77"/>
  <c r="H44" i="77"/>
  <c r="H45" i="77"/>
  <c r="F49" i="77"/>
  <c r="H43" i="77"/>
  <c r="H42" i="77"/>
  <c r="H48" i="77"/>
  <c r="H41" i="77"/>
  <c r="H46" i="77"/>
  <c r="O48" i="77"/>
  <c r="O43" i="77"/>
  <c r="O42" i="77"/>
  <c r="O41" i="77"/>
  <c r="O44" i="77"/>
  <c r="O46" i="77"/>
  <c r="O45" i="77"/>
  <c r="O49" i="77"/>
  <c r="S32" i="77"/>
  <c r="O35" i="77"/>
  <c r="O31" i="77"/>
  <c r="O26" i="77"/>
  <c r="O29" i="77"/>
  <c r="O28" i="77"/>
  <c r="O27" i="77"/>
  <c r="O24" i="77"/>
  <c r="O25" i="77"/>
  <c r="O33" i="77"/>
  <c r="O32" i="77"/>
  <c r="L49" i="77"/>
  <c r="N46" i="77"/>
  <c r="N42" i="77"/>
  <c r="N49" i="77"/>
  <c r="N45" i="77"/>
  <c r="N44" i="77"/>
  <c r="N43" i="77"/>
  <c r="N48" i="77"/>
  <c r="M49" i="77"/>
  <c r="N41" i="77"/>
  <c r="S41" i="77"/>
  <c r="Q22" i="77"/>
  <c r="H22" i="77"/>
  <c r="H19" i="77"/>
  <c r="D51" i="77"/>
  <c r="F22" i="77"/>
  <c r="H18" i="77"/>
  <c r="H17" i="77"/>
  <c r="H14" i="77"/>
  <c r="H12" i="77"/>
  <c r="H13" i="77"/>
  <c r="H21" i="77"/>
  <c r="H20" i="77"/>
  <c r="H15" i="77"/>
  <c r="H16" i="77"/>
  <c r="H11" i="77"/>
  <c r="G22" i="77"/>
  <c r="K51" i="77"/>
  <c r="O18" i="77"/>
  <c r="O13" i="77"/>
  <c r="O19" i="77"/>
  <c r="O17" i="77"/>
  <c r="O20" i="77"/>
  <c r="O14" i="77"/>
  <c r="O22" i="77"/>
  <c r="O11" i="77"/>
  <c r="O12" i="77"/>
  <c r="O21" i="77"/>
  <c r="O16" i="77"/>
  <c r="O15" i="77"/>
  <c r="G35" i="77"/>
  <c r="H32" i="77"/>
  <c r="H27" i="77"/>
  <c r="H33" i="77"/>
  <c r="F35" i="77"/>
  <c r="H31" i="77"/>
  <c r="H29" i="77"/>
  <c r="H25" i="77"/>
  <c r="H28" i="77"/>
  <c r="Q35" i="77"/>
  <c r="H26" i="77"/>
  <c r="H24" i="77"/>
  <c r="H35" i="77"/>
  <c r="S22" i="77" l="1"/>
  <c r="S35" i="78"/>
  <c r="S35" i="77"/>
  <c r="S52" i="79"/>
  <c r="G51" i="78"/>
  <c r="S49" i="78"/>
  <c r="S49" i="77"/>
  <c r="L51" i="77"/>
  <c r="F51" i="78"/>
  <c r="Q51" i="78"/>
  <c r="S22" i="78"/>
  <c r="M51" i="78"/>
  <c r="R51" i="78"/>
  <c r="L51" i="78"/>
  <c r="Q51" i="77"/>
  <c r="F51" i="77"/>
  <c r="M51" i="77"/>
  <c r="R51" i="77"/>
  <c r="G51" i="77"/>
  <c r="S51" i="77" l="1"/>
  <c r="S51" i="78"/>
  <c r="R21" i="65" l="1"/>
  <c r="L142" i="51" l="1"/>
  <c r="L106" i="51"/>
  <c r="L68" i="51"/>
  <c r="L34" i="51"/>
  <c r="I33" i="49"/>
  <c r="K33" i="49" s="1"/>
  <c r="O67" i="47"/>
  <c r="Q67" i="47" s="1"/>
  <c r="H67" i="47"/>
  <c r="P67" i="47"/>
  <c r="O33" i="47"/>
  <c r="Q33" i="47" s="1"/>
  <c r="M33" i="47"/>
  <c r="H33" i="47"/>
  <c r="H34" i="53" l="1"/>
  <c r="I67" i="53"/>
  <c r="H67" i="53"/>
  <c r="L34" i="53"/>
  <c r="I34" i="53"/>
  <c r="L67" i="53"/>
  <c r="K35" i="60"/>
  <c r="O30" i="60" s="1"/>
  <c r="E35" i="60"/>
  <c r="I30" i="60" s="1"/>
  <c r="K25" i="46"/>
  <c r="G25" i="46"/>
  <c r="P33" i="47"/>
  <c r="J33" i="49"/>
  <c r="J100" i="49"/>
  <c r="M41" i="75" l="1"/>
  <c r="R41" i="75"/>
  <c r="G41" i="75"/>
  <c r="F41" i="75"/>
  <c r="L41" i="75"/>
  <c r="Q41" i="75"/>
  <c r="L145" i="74"/>
  <c r="K145" i="74"/>
  <c r="I145" i="74"/>
  <c r="H145" i="74"/>
  <c r="G145" i="74"/>
  <c r="F145" i="74"/>
  <c r="E145" i="74"/>
  <c r="D145" i="74"/>
  <c r="S41" i="75" l="1"/>
  <c r="M145" i="74"/>
  <c r="J145" i="74"/>
  <c r="N145" i="74"/>
  <c r="M73" i="47" l="1"/>
  <c r="H70" i="47"/>
  <c r="O66" i="47"/>
  <c r="M64" i="47"/>
  <c r="P63" i="47"/>
  <c r="P62" i="47"/>
  <c r="H62" i="47"/>
  <c r="P61" i="47"/>
  <c r="P60" i="47"/>
  <c r="P59" i="47"/>
  <c r="P58" i="47"/>
  <c r="P57" i="47"/>
  <c r="P56" i="47"/>
  <c r="P55" i="47"/>
  <c r="H50" i="47"/>
  <c r="O49" i="47"/>
  <c r="Q49" i="47" s="1"/>
  <c r="H57" i="47" l="1"/>
  <c r="H63" i="47"/>
  <c r="H46" i="47"/>
  <c r="H68" i="47"/>
  <c r="E71" i="47"/>
  <c r="O68" i="47"/>
  <c r="H69" i="47"/>
  <c r="H56" i="47"/>
  <c r="O70" i="47"/>
  <c r="H53" i="47"/>
  <c r="D71" i="47"/>
  <c r="O69" i="47"/>
  <c r="H47" i="47"/>
  <c r="H52" i="47"/>
  <c r="H55" i="47"/>
  <c r="H58" i="47"/>
  <c r="H60" i="47"/>
  <c r="D64" i="47"/>
  <c r="O46" i="47"/>
  <c r="O48" i="47"/>
  <c r="O51" i="47"/>
  <c r="Q51" i="47" s="1"/>
  <c r="O52" i="47"/>
  <c r="O54" i="47"/>
  <c r="O56" i="47"/>
  <c r="Q56" i="47" s="1"/>
  <c r="O58" i="47"/>
  <c r="Q58" i="47" s="1"/>
  <c r="O60" i="47"/>
  <c r="Q60" i="47" s="1"/>
  <c r="O61" i="47"/>
  <c r="Q61" i="47" s="1"/>
  <c r="O63" i="47"/>
  <c r="Q63" i="47" s="1"/>
  <c r="E64" i="47"/>
  <c r="P66" i="47"/>
  <c r="Q66" i="47" s="1"/>
  <c r="P68" i="47"/>
  <c r="P69" i="47"/>
  <c r="P70" i="47"/>
  <c r="H48" i="47"/>
  <c r="H51" i="47"/>
  <c r="H54" i="47"/>
  <c r="H59" i="47"/>
  <c r="H61" i="47"/>
  <c r="O47" i="47"/>
  <c r="O50" i="47"/>
  <c r="Q50" i="47" s="1"/>
  <c r="O53" i="47"/>
  <c r="O55" i="47"/>
  <c r="Q55" i="47" s="1"/>
  <c r="O57" i="47"/>
  <c r="Q57" i="47" s="1"/>
  <c r="O59" i="47"/>
  <c r="Q59" i="47" s="1"/>
  <c r="O62" i="47"/>
  <c r="Q62" i="47" s="1"/>
  <c r="P46" i="47"/>
  <c r="P47" i="47"/>
  <c r="P48" i="47"/>
  <c r="P49" i="47"/>
  <c r="P50" i="47"/>
  <c r="P51" i="47"/>
  <c r="P52" i="47"/>
  <c r="P53" i="47"/>
  <c r="P54" i="47"/>
  <c r="H49" i="47"/>
  <c r="H66" i="47"/>
  <c r="Q69" i="47" l="1"/>
  <c r="Q70" i="47"/>
  <c r="Q68" i="47"/>
  <c r="O71" i="47"/>
  <c r="Q54" i="47"/>
  <c r="H71" i="47"/>
  <c r="E73" i="47"/>
  <c r="Q47" i="47"/>
  <c r="Q53" i="47"/>
  <c r="Q48" i="47"/>
  <c r="P64" i="47"/>
  <c r="P71" i="47"/>
  <c r="Q46" i="47"/>
  <c r="O64" i="47"/>
  <c r="Q52" i="47"/>
  <c r="H64" i="47"/>
  <c r="D73" i="47"/>
  <c r="Q71" i="47" l="1"/>
  <c r="H73" i="47"/>
  <c r="Q64" i="47"/>
  <c r="O73" i="47"/>
  <c r="P73" i="47"/>
  <c r="Q73" i="47" l="1"/>
  <c r="Q21" i="65" l="1"/>
  <c r="P51" i="75" l="1"/>
  <c r="R28" i="75"/>
  <c r="Q28" i="75"/>
  <c r="S28" i="75" s="1"/>
  <c r="Q14" i="75"/>
  <c r="G8" i="75"/>
  <c r="G8" i="80" l="1"/>
  <c r="G8" i="79"/>
  <c r="G38" i="75"/>
  <c r="S38" i="75" s="1"/>
  <c r="G8" i="63"/>
  <c r="R26" i="75"/>
  <c r="R24" i="75"/>
  <c r="R30" i="75"/>
  <c r="R29" i="75"/>
  <c r="Q43" i="75"/>
  <c r="Q45" i="75"/>
  <c r="Q47" i="75"/>
  <c r="Q25" i="75"/>
  <c r="M21" i="75"/>
  <c r="F19" i="75"/>
  <c r="F15" i="75"/>
  <c r="G20" i="75"/>
  <c r="G44" i="75"/>
  <c r="F42" i="75"/>
  <c r="R20" i="75"/>
  <c r="M24" i="75"/>
  <c r="R43" i="75"/>
  <c r="R45" i="75"/>
  <c r="G26" i="75"/>
  <c r="M17" i="75"/>
  <c r="M11" i="75"/>
  <c r="M13" i="75"/>
  <c r="F26" i="75"/>
  <c r="M43" i="75"/>
  <c r="M47" i="75"/>
  <c r="F31" i="75"/>
  <c r="L16" i="75"/>
  <c r="L15" i="75"/>
  <c r="L13" i="75"/>
  <c r="M27" i="75"/>
  <c r="L34" i="75"/>
  <c r="R19" i="75"/>
  <c r="Q11" i="75"/>
  <c r="L11" i="75"/>
  <c r="R14" i="75"/>
  <c r="S14" i="75" s="1"/>
  <c r="Q16" i="75"/>
  <c r="Q12" i="75"/>
  <c r="Q20" i="75"/>
  <c r="L30" i="75"/>
  <c r="G31" i="75"/>
  <c r="R25" i="75"/>
  <c r="Q27" i="75"/>
  <c r="Q34" i="75"/>
  <c r="Q46" i="75"/>
  <c r="R11" i="75"/>
  <c r="M19" i="75"/>
  <c r="F14" i="75"/>
  <c r="R16" i="75"/>
  <c r="R12" i="75"/>
  <c r="R18" i="75"/>
  <c r="Q24" i="75"/>
  <c r="L24" i="75"/>
  <c r="M25" i="75"/>
  <c r="D49" i="75"/>
  <c r="H48" i="75" s="1"/>
  <c r="K49" i="75"/>
  <c r="O48" i="75" s="1"/>
  <c r="F45" i="75"/>
  <c r="R42" i="75"/>
  <c r="L46" i="75"/>
  <c r="F47" i="75"/>
  <c r="E49" i="75"/>
  <c r="I48" i="75" s="1"/>
  <c r="J49" i="75"/>
  <c r="N48" i="75" s="1"/>
  <c r="G42" i="75"/>
  <c r="R46" i="75"/>
  <c r="M46" i="75"/>
  <c r="R47" i="75"/>
  <c r="L43" i="75"/>
  <c r="L47" i="75"/>
  <c r="F29" i="75"/>
  <c r="G27" i="75"/>
  <c r="R27" i="75"/>
  <c r="Q30" i="75"/>
  <c r="M30" i="75"/>
  <c r="F28" i="75"/>
  <c r="K35" i="75"/>
  <c r="G28" i="75"/>
  <c r="L25" i="75"/>
  <c r="L27" i="75"/>
  <c r="Q29" i="75"/>
  <c r="M34" i="75"/>
  <c r="E35" i="75"/>
  <c r="F12" i="75"/>
  <c r="F18" i="75"/>
  <c r="Q19" i="75"/>
  <c r="G14" i="75"/>
  <c r="G12" i="75"/>
  <c r="R13" i="75"/>
  <c r="D22" i="75"/>
  <c r="H21" i="75" s="1"/>
  <c r="L17" i="75"/>
  <c r="M14" i="75"/>
  <c r="M16" i="75"/>
  <c r="Q18" i="75"/>
  <c r="F20" i="75"/>
  <c r="L21" i="75"/>
  <c r="M8" i="75"/>
  <c r="Q17" i="75"/>
  <c r="G21" i="75"/>
  <c r="F21" i="75"/>
  <c r="M28" i="75"/>
  <c r="L28" i="75"/>
  <c r="S8" i="75"/>
  <c r="R17" i="75"/>
  <c r="F11" i="75"/>
  <c r="G19" i="75"/>
  <c r="L14" i="75"/>
  <c r="G15" i="75"/>
  <c r="M18" i="75"/>
  <c r="L18" i="75"/>
  <c r="M20" i="75"/>
  <c r="R31" i="75"/>
  <c r="G34" i="75"/>
  <c r="F34" i="75"/>
  <c r="G46" i="75"/>
  <c r="F46" i="75"/>
  <c r="F17" i="75"/>
  <c r="G11" i="75"/>
  <c r="L19" i="75"/>
  <c r="F16" i="75"/>
  <c r="M12" i="75"/>
  <c r="L12" i="75"/>
  <c r="Q21" i="75"/>
  <c r="G24" i="75"/>
  <c r="F24" i="75"/>
  <c r="G25" i="75"/>
  <c r="F25" i="75"/>
  <c r="G43" i="75"/>
  <c r="F43" i="75"/>
  <c r="M42" i="75"/>
  <c r="R15" i="75"/>
  <c r="G13" i="75"/>
  <c r="F13" i="75"/>
  <c r="Q13" i="75"/>
  <c r="G17" i="75"/>
  <c r="G16" i="75"/>
  <c r="M15" i="75"/>
  <c r="Q15" i="75"/>
  <c r="D35" i="75"/>
  <c r="H32" i="75" s="1"/>
  <c r="M26" i="75"/>
  <c r="M31" i="75"/>
  <c r="M29" i="75"/>
  <c r="L29" i="75"/>
  <c r="M44" i="75"/>
  <c r="M45" i="75"/>
  <c r="L45" i="75"/>
  <c r="G18" i="75"/>
  <c r="L20" i="75"/>
  <c r="L26" i="75"/>
  <c r="Q26" i="75"/>
  <c r="F30" i="75"/>
  <c r="L31" i="75"/>
  <c r="Q31" i="75"/>
  <c r="F27" i="75"/>
  <c r="G29" i="75"/>
  <c r="J35" i="75"/>
  <c r="N32" i="75" s="1"/>
  <c r="L44" i="75"/>
  <c r="Q44" i="75"/>
  <c r="G45" i="75"/>
  <c r="L42" i="75"/>
  <c r="Q42" i="75"/>
  <c r="G30" i="75"/>
  <c r="R44" i="75"/>
  <c r="G47" i="75"/>
  <c r="F44" i="75"/>
  <c r="O31" i="75" l="1"/>
  <c r="O32" i="75"/>
  <c r="I29" i="75"/>
  <c r="I32" i="75"/>
  <c r="G39" i="79"/>
  <c r="S8" i="79"/>
  <c r="M8" i="79"/>
  <c r="S8" i="80"/>
  <c r="G39" i="80"/>
  <c r="M8" i="80"/>
  <c r="S26" i="75"/>
  <c r="S45" i="75"/>
  <c r="S29" i="75"/>
  <c r="N42" i="75"/>
  <c r="N41" i="75"/>
  <c r="I45" i="75"/>
  <c r="I41" i="75"/>
  <c r="H43" i="75"/>
  <c r="H41" i="75"/>
  <c r="O41" i="75"/>
  <c r="S19" i="75"/>
  <c r="H46" i="75"/>
  <c r="S24" i="75"/>
  <c r="M38" i="75"/>
  <c r="S30" i="75"/>
  <c r="S20" i="75"/>
  <c r="H16" i="75"/>
  <c r="O46" i="75"/>
  <c r="S25" i="75"/>
  <c r="S13" i="75"/>
  <c r="S43" i="75"/>
  <c r="S47" i="75"/>
  <c r="N46" i="75"/>
  <c r="H45" i="75"/>
  <c r="S42" i="75"/>
  <c r="O24" i="75"/>
  <c r="H42" i="75"/>
  <c r="Q49" i="75"/>
  <c r="N44" i="75"/>
  <c r="I27" i="75"/>
  <c r="O49" i="75"/>
  <c r="N47" i="75"/>
  <c r="O29" i="75"/>
  <c r="H44" i="75"/>
  <c r="H47" i="75"/>
  <c r="N49" i="75"/>
  <c r="S16" i="75"/>
  <c r="S18" i="75"/>
  <c r="I35" i="75"/>
  <c r="I34" i="75"/>
  <c r="M49" i="75"/>
  <c r="H11" i="75"/>
  <c r="D51" i="75"/>
  <c r="G49" i="75"/>
  <c r="O44" i="75"/>
  <c r="G22" i="75"/>
  <c r="O42" i="75"/>
  <c r="O43" i="75"/>
  <c r="I31" i="75"/>
  <c r="H13" i="75"/>
  <c r="R49" i="75"/>
  <c r="O47" i="75"/>
  <c r="I24" i="75"/>
  <c r="H17" i="75"/>
  <c r="I30" i="75"/>
  <c r="H15" i="75"/>
  <c r="O45" i="75"/>
  <c r="I25" i="75"/>
  <c r="I28" i="75"/>
  <c r="S46" i="75"/>
  <c r="S12" i="75"/>
  <c r="S27" i="75"/>
  <c r="S11" i="75"/>
  <c r="S44" i="75"/>
  <c r="I44" i="75"/>
  <c r="I47" i="75"/>
  <c r="I43" i="75"/>
  <c r="I42" i="75"/>
  <c r="F49" i="75"/>
  <c r="H49" i="75"/>
  <c r="N43" i="75"/>
  <c r="L49" i="75"/>
  <c r="I46" i="75"/>
  <c r="I49" i="75"/>
  <c r="N45" i="75"/>
  <c r="O25" i="75"/>
  <c r="R35" i="75"/>
  <c r="O27" i="75"/>
  <c r="O34" i="75"/>
  <c r="O26" i="75"/>
  <c r="O30" i="75"/>
  <c r="O28" i="75"/>
  <c r="O35" i="75"/>
  <c r="I26" i="75"/>
  <c r="H12" i="75"/>
  <c r="H18" i="75"/>
  <c r="H19" i="75"/>
  <c r="F22" i="75"/>
  <c r="H20" i="75"/>
  <c r="H22" i="75"/>
  <c r="H14" i="75"/>
  <c r="M22" i="75"/>
  <c r="N20" i="75"/>
  <c r="L22" i="75"/>
  <c r="N21" i="75"/>
  <c r="N15" i="75"/>
  <c r="J51" i="75"/>
  <c r="N13" i="75"/>
  <c r="N18" i="75"/>
  <c r="N14" i="75"/>
  <c r="N12" i="75"/>
  <c r="N16" i="75"/>
  <c r="N17" i="75"/>
  <c r="N22" i="75"/>
  <c r="N11" i="75"/>
  <c r="N19" i="75"/>
  <c r="Q22" i="75"/>
  <c r="S15" i="75"/>
  <c r="O21" i="75"/>
  <c r="K51" i="75"/>
  <c r="O13" i="75"/>
  <c r="O22" i="75"/>
  <c r="O18" i="75"/>
  <c r="O20" i="75"/>
  <c r="O16" i="75"/>
  <c r="O17" i="75"/>
  <c r="O14" i="75"/>
  <c r="O15" i="75"/>
  <c r="O11" i="75"/>
  <c r="O12" i="75"/>
  <c r="O19" i="75"/>
  <c r="R22" i="75"/>
  <c r="I22" i="75"/>
  <c r="I18" i="75"/>
  <c r="E51" i="75"/>
  <c r="I20" i="75"/>
  <c r="I12" i="75"/>
  <c r="I21" i="75"/>
  <c r="I15" i="75"/>
  <c r="I13" i="75"/>
  <c r="I19" i="75"/>
  <c r="I14" i="75"/>
  <c r="I16" i="75"/>
  <c r="I17" i="75"/>
  <c r="I11" i="75"/>
  <c r="L35" i="75"/>
  <c r="N31" i="75"/>
  <c r="N26" i="75"/>
  <c r="N34" i="75"/>
  <c r="N25" i="75"/>
  <c r="N24" i="75"/>
  <c r="N35" i="75"/>
  <c r="N27" i="75"/>
  <c r="N30" i="75"/>
  <c r="M35" i="75"/>
  <c r="N28" i="75"/>
  <c r="N29" i="75"/>
  <c r="S31" i="75"/>
  <c r="Q35" i="75"/>
  <c r="H35" i="75"/>
  <c r="H27" i="75"/>
  <c r="H30" i="75"/>
  <c r="G35" i="75"/>
  <c r="H29" i="75"/>
  <c r="H28" i="75"/>
  <c r="F35" i="75"/>
  <c r="H31" i="75"/>
  <c r="H26" i="75"/>
  <c r="H34" i="75"/>
  <c r="H24" i="75"/>
  <c r="H25" i="75"/>
  <c r="S17" i="75"/>
  <c r="S39" i="80" l="1"/>
  <c r="M39" i="80"/>
  <c r="M39" i="79"/>
  <c r="S39" i="79"/>
  <c r="F51" i="75"/>
  <c r="S49" i="75"/>
  <c r="Q51" i="75"/>
  <c r="G51" i="75"/>
  <c r="M51" i="75"/>
  <c r="S22" i="75"/>
  <c r="S35" i="75"/>
  <c r="R51" i="75"/>
  <c r="L51" i="75"/>
  <c r="S51" i="75" l="1"/>
  <c r="G8" i="72" l="1"/>
  <c r="S8" i="72" s="1"/>
  <c r="S8" i="63"/>
  <c r="M8" i="63"/>
  <c r="G39" i="63"/>
  <c r="G8" i="60"/>
  <c r="M8" i="60" l="1"/>
  <c r="G8" i="77"/>
  <c r="G8" i="78"/>
  <c r="G38" i="60"/>
  <c r="S8" i="60"/>
  <c r="M39" i="63"/>
  <c r="S39" i="63"/>
  <c r="G39" i="72"/>
  <c r="M8" i="72"/>
  <c r="G9" i="66"/>
  <c r="G31" i="66" s="1"/>
  <c r="M31" i="66" s="1"/>
  <c r="L10" i="47"/>
  <c r="K10" i="47"/>
  <c r="H9" i="47"/>
  <c r="G10" i="47"/>
  <c r="G44" i="47" s="1"/>
  <c r="L44" i="47" s="1"/>
  <c r="F10" i="47"/>
  <c r="F44" i="47" s="1"/>
  <c r="K44" i="47" s="1"/>
  <c r="E10" i="47"/>
  <c r="D10" i="47"/>
  <c r="B5" i="47"/>
  <c r="G38" i="78" l="1"/>
  <c r="M8" i="78"/>
  <c r="S8" i="78"/>
  <c r="H43" i="47"/>
  <c r="M43" i="47" s="1"/>
  <c r="F8" i="80"/>
  <c r="F8" i="79"/>
  <c r="G38" i="77"/>
  <c r="S8" i="77"/>
  <c r="M8" i="77"/>
  <c r="E44" i="47"/>
  <c r="P44" i="47" s="1"/>
  <c r="E9" i="80"/>
  <c r="E9" i="79"/>
  <c r="D9" i="80"/>
  <c r="D9" i="79"/>
  <c r="B5" i="49"/>
  <c r="B5" i="80"/>
  <c r="B5" i="79"/>
  <c r="B5" i="77"/>
  <c r="B5" i="78"/>
  <c r="M9" i="47"/>
  <c r="O10" i="70"/>
  <c r="K8" i="45" s="1"/>
  <c r="O10" i="46"/>
  <c r="K8" i="71" s="1"/>
  <c r="D9" i="75"/>
  <c r="N9" i="75" s="1"/>
  <c r="D44" i="47"/>
  <c r="F8" i="75"/>
  <c r="J9" i="53"/>
  <c r="F9" i="73"/>
  <c r="F33" i="73" s="1"/>
  <c r="K9" i="49"/>
  <c r="F43" i="49" s="1"/>
  <c r="F8" i="63"/>
  <c r="J9" i="74"/>
  <c r="F9" i="65"/>
  <c r="F8" i="60"/>
  <c r="L9" i="51"/>
  <c r="L43" i="51" s="1"/>
  <c r="L81" i="51" s="1"/>
  <c r="L117" i="51" s="1"/>
  <c r="F9" i="66"/>
  <c r="F31" i="66" s="1"/>
  <c r="Q9" i="47"/>
  <c r="S38" i="60"/>
  <c r="M38" i="60"/>
  <c r="P10" i="47"/>
  <c r="E9" i="75"/>
  <c r="B5" i="63"/>
  <c r="B5" i="45"/>
  <c r="B5" i="65"/>
  <c r="B5" i="70"/>
  <c r="B5" i="53"/>
  <c r="B5" i="71"/>
  <c r="B5" i="46"/>
  <c r="B5" i="75"/>
  <c r="B5" i="72"/>
  <c r="B5" i="74"/>
  <c r="G9" i="73"/>
  <c r="G33" i="73" s="1"/>
  <c r="M33" i="73" s="1"/>
  <c r="M9" i="66"/>
  <c r="M39" i="72"/>
  <c r="S39" i="72"/>
  <c r="D10" i="50"/>
  <c r="D10" i="66"/>
  <c r="D32" i="66" s="1"/>
  <c r="D9" i="63"/>
  <c r="D10" i="73"/>
  <c r="D34" i="73" s="1"/>
  <c r="D9" i="60"/>
  <c r="D10" i="49"/>
  <c r="D10" i="53"/>
  <c r="K10" i="53" s="1"/>
  <c r="D10" i="51"/>
  <c r="J10" i="51" s="1"/>
  <c r="D10" i="65"/>
  <c r="D9" i="72"/>
  <c r="D10" i="74"/>
  <c r="K10" i="74" s="1"/>
  <c r="E10" i="73"/>
  <c r="E34" i="73" s="1"/>
  <c r="E9" i="60"/>
  <c r="E10" i="65"/>
  <c r="E9" i="72"/>
  <c r="G10" i="74"/>
  <c r="L10" i="74" s="1"/>
  <c r="G10" i="53"/>
  <c r="L10" i="53" s="1"/>
  <c r="G10" i="51"/>
  <c r="K10" i="51" s="1"/>
  <c r="E10" i="66"/>
  <c r="E32" i="66" s="1"/>
  <c r="E9" i="63"/>
  <c r="E10" i="50"/>
  <c r="E10" i="49"/>
  <c r="E11" i="70"/>
  <c r="G11" i="70" s="1"/>
  <c r="E11" i="46"/>
  <c r="B5" i="60"/>
  <c r="B5" i="66"/>
  <c r="B5" i="50"/>
  <c r="B5" i="57"/>
  <c r="B5" i="48"/>
  <c r="B5" i="73"/>
  <c r="B5" i="51"/>
  <c r="B5" i="58"/>
  <c r="J10" i="47"/>
  <c r="O10" i="47"/>
  <c r="I10" i="47"/>
  <c r="D11" i="46"/>
  <c r="D11" i="70"/>
  <c r="H11" i="70" s="1"/>
  <c r="S33" i="73" l="1"/>
  <c r="L33" i="73"/>
  <c r="R32" i="66"/>
  <c r="O32" i="66"/>
  <c r="K32" i="66"/>
  <c r="Q32" i="66"/>
  <c r="J32" i="66"/>
  <c r="N32" i="66"/>
  <c r="R34" i="73"/>
  <c r="O34" i="73"/>
  <c r="K34" i="73"/>
  <c r="I34" i="73"/>
  <c r="Q34" i="73"/>
  <c r="J34" i="73"/>
  <c r="N34" i="73"/>
  <c r="H34" i="73"/>
  <c r="S31" i="66"/>
  <c r="L31" i="66"/>
  <c r="J44" i="47"/>
  <c r="Q43" i="47"/>
  <c r="M38" i="77"/>
  <c r="S38" i="77"/>
  <c r="F8" i="78"/>
  <c r="F8" i="77"/>
  <c r="F39" i="79"/>
  <c r="L39" i="79" s="1"/>
  <c r="L8" i="79"/>
  <c r="F39" i="80"/>
  <c r="L39" i="80" s="1"/>
  <c r="L8" i="80"/>
  <c r="M38" i="78"/>
  <c r="S38" i="78"/>
  <c r="D40" i="80"/>
  <c r="H9" i="80"/>
  <c r="N9" i="80"/>
  <c r="Q9" i="80"/>
  <c r="J9" i="80"/>
  <c r="E40" i="79"/>
  <c r="O9" i="79"/>
  <c r="I9" i="79"/>
  <c r="R9" i="79"/>
  <c r="K9" i="79"/>
  <c r="E40" i="80"/>
  <c r="I9" i="80"/>
  <c r="O9" i="80"/>
  <c r="R9" i="80"/>
  <c r="K9" i="80"/>
  <c r="D40" i="79"/>
  <c r="J9" i="79"/>
  <c r="Q9" i="79"/>
  <c r="H9" i="79"/>
  <c r="N9" i="79"/>
  <c r="K8" i="48"/>
  <c r="D39" i="75"/>
  <c r="Q39" i="75" s="1"/>
  <c r="Q9" i="75"/>
  <c r="H9" i="75"/>
  <c r="J9" i="75"/>
  <c r="O44" i="47"/>
  <c r="I44" i="47"/>
  <c r="S9" i="66"/>
  <c r="L9" i="66"/>
  <c r="S9" i="65"/>
  <c r="L9" i="65"/>
  <c r="J42" i="74"/>
  <c r="M9" i="74"/>
  <c r="L9" i="73"/>
  <c r="S9" i="73"/>
  <c r="F8" i="72"/>
  <c r="F39" i="63"/>
  <c r="L39" i="63" s="1"/>
  <c r="L8" i="63"/>
  <c r="J42" i="53"/>
  <c r="M9" i="53"/>
  <c r="L8" i="60"/>
  <c r="F38" i="60"/>
  <c r="L38" i="60" s="1"/>
  <c r="F9" i="50"/>
  <c r="K76" i="49"/>
  <c r="F38" i="75"/>
  <c r="L38" i="75" s="1"/>
  <c r="L8" i="75"/>
  <c r="K11" i="70"/>
  <c r="M9" i="73"/>
  <c r="G9" i="65"/>
  <c r="M9" i="65" s="1"/>
  <c r="N11" i="70"/>
  <c r="I11" i="70"/>
  <c r="R9" i="75"/>
  <c r="O9" i="75"/>
  <c r="E39" i="75"/>
  <c r="K9" i="75"/>
  <c r="I9" i="75"/>
  <c r="I11" i="46"/>
  <c r="G11" i="46"/>
  <c r="E9" i="48" s="1"/>
  <c r="E9" i="45" s="1"/>
  <c r="G43" i="53"/>
  <c r="L43" i="53" s="1"/>
  <c r="Q9" i="63"/>
  <c r="H9" i="63"/>
  <c r="D40" i="63"/>
  <c r="J9" i="63"/>
  <c r="N9" i="63"/>
  <c r="E40" i="63"/>
  <c r="O9" i="63"/>
  <c r="K9" i="63"/>
  <c r="R9" i="63"/>
  <c r="I9" i="63"/>
  <c r="G43" i="74"/>
  <c r="L43" i="74" s="1"/>
  <c r="I10" i="65"/>
  <c r="O10" i="65"/>
  <c r="K10" i="65"/>
  <c r="R10" i="65"/>
  <c r="D43" i="74"/>
  <c r="K43" i="74" s="1"/>
  <c r="D43" i="53"/>
  <c r="K43" i="53" s="1"/>
  <c r="D39" i="60"/>
  <c r="N9" i="60"/>
  <c r="J9" i="60"/>
  <c r="Q9" i="60"/>
  <c r="H9" i="60"/>
  <c r="Q10" i="66"/>
  <c r="H10" i="66"/>
  <c r="H32" i="66" s="1"/>
  <c r="J10" i="66"/>
  <c r="N10" i="66"/>
  <c r="D44" i="51"/>
  <c r="E44" i="49"/>
  <c r="G10" i="49"/>
  <c r="J10" i="49"/>
  <c r="O10" i="66"/>
  <c r="K10" i="66"/>
  <c r="R10" i="66"/>
  <c r="I10" i="66"/>
  <c r="I32" i="66" s="1"/>
  <c r="O9" i="60"/>
  <c r="R9" i="60"/>
  <c r="K9" i="60"/>
  <c r="I9" i="60"/>
  <c r="E39" i="60"/>
  <c r="N9" i="72"/>
  <c r="J9" i="72"/>
  <c r="Q9" i="72"/>
  <c r="H9" i="72"/>
  <c r="D40" i="72"/>
  <c r="Q10" i="73"/>
  <c r="H10" i="73"/>
  <c r="N10" i="73"/>
  <c r="J10" i="73"/>
  <c r="D41" i="50"/>
  <c r="K41" i="50" s="1"/>
  <c r="K10" i="50"/>
  <c r="G10" i="50"/>
  <c r="R9" i="72"/>
  <c r="I9" i="72"/>
  <c r="K9" i="72"/>
  <c r="E40" i="72"/>
  <c r="O9" i="72"/>
  <c r="I10" i="49"/>
  <c r="D44" i="49"/>
  <c r="F10" i="49"/>
  <c r="N11" i="46"/>
  <c r="J9" i="48" s="1"/>
  <c r="K11" i="46"/>
  <c r="G9" i="48" s="1"/>
  <c r="E41" i="50"/>
  <c r="L41" i="50" s="1"/>
  <c r="L10" i="50"/>
  <c r="H10" i="50"/>
  <c r="G44" i="51"/>
  <c r="R10" i="73"/>
  <c r="I10" i="73"/>
  <c r="O10" i="73"/>
  <c r="K10" i="73"/>
  <c r="N10" i="65"/>
  <c r="J10" i="65"/>
  <c r="H10" i="65"/>
  <c r="Q10" i="65"/>
  <c r="J11" i="46"/>
  <c r="F9" i="48" s="1"/>
  <c r="F11" i="46"/>
  <c r="D9" i="48" s="1"/>
  <c r="D9" i="45" s="1"/>
  <c r="M11" i="46"/>
  <c r="I9" i="48" s="1"/>
  <c r="H11" i="46"/>
  <c r="M11" i="70"/>
  <c r="F11" i="70"/>
  <c r="J11" i="70"/>
  <c r="M99" i="74"/>
  <c r="N99" i="74"/>
  <c r="J99" i="74"/>
  <c r="M97" i="74"/>
  <c r="N97" i="74"/>
  <c r="J97" i="74"/>
  <c r="M96" i="74"/>
  <c r="N96" i="74"/>
  <c r="J96" i="74"/>
  <c r="M95" i="74"/>
  <c r="N95" i="74"/>
  <c r="J95" i="74"/>
  <c r="M94" i="74"/>
  <c r="N94" i="74"/>
  <c r="J94" i="74"/>
  <c r="M66" i="74"/>
  <c r="J66" i="74"/>
  <c r="M65" i="74"/>
  <c r="J65" i="74"/>
  <c r="J55" i="74"/>
  <c r="G82" i="51" l="1"/>
  <c r="K82" i="51" s="1"/>
  <c r="K44" i="51"/>
  <c r="D82" i="51"/>
  <c r="J82" i="51" s="1"/>
  <c r="J44" i="51"/>
  <c r="J9" i="45"/>
  <c r="E9" i="71"/>
  <c r="G9" i="45"/>
  <c r="D9" i="71"/>
  <c r="I9" i="45"/>
  <c r="F9" i="45"/>
  <c r="F58" i="74"/>
  <c r="E25" i="74"/>
  <c r="E58" i="74"/>
  <c r="I25" i="74"/>
  <c r="F25" i="74"/>
  <c r="I58" i="74"/>
  <c r="E58" i="53"/>
  <c r="F58" i="53"/>
  <c r="I58" i="53"/>
  <c r="H58" i="53"/>
  <c r="F38" i="78"/>
  <c r="L38" i="78" s="1"/>
  <c r="L8" i="78"/>
  <c r="F38" i="77"/>
  <c r="L38" i="77" s="1"/>
  <c r="L8" i="77"/>
  <c r="Q40" i="79"/>
  <c r="N40" i="79"/>
  <c r="H40" i="79"/>
  <c r="J40" i="79"/>
  <c r="I40" i="79"/>
  <c r="O40" i="79"/>
  <c r="K40" i="79"/>
  <c r="R40" i="79"/>
  <c r="O40" i="80"/>
  <c r="I40" i="80"/>
  <c r="R40" i="80"/>
  <c r="K40" i="80"/>
  <c r="H40" i="80"/>
  <c r="Q40" i="80"/>
  <c r="N40" i="80"/>
  <c r="J40" i="80"/>
  <c r="N39" i="75"/>
  <c r="J39" i="75"/>
  <c r="H39" i="75"/>
  <c r="L8" i="72"/>
  <c r="F39" i="72"/>
  <c r="L39" i="72" s="1"/>
  <c r="I9" i="50"/>
  <c r="F40" i="50"/>
  <c r="M40" i="50" s="1"/>
  <c r="M9" i="50"/>
  <c r="J78" i="53"/>
  <c r="M42" i="53"/>
  <c r="M42" i="74"/>
  <c r="J78" i="74"/>
  <c r="G118" i="51"/>
  <c r="K118" i="51" s="1"/>
  <c r="K39" i="75"/>
  <c r="O39" i="75"/>
  <c r="R39" i="75"/>
  <c r="I39" i="75"/>
  <c r="G96" i="53"/>
  <c r="M92" i="74"/>
  <c r="M55" i="74"/>
  <c r="O39" i="60"/>
  <c r="K39" i="60"/>
  <c r="I39" i="60"/>
  <c r="R39" i="60"/>
  <c r="H39" i="60"/>
  <c r="N39" i="60"/>
  <c r="Q39" i="60"/>
  <c r="J39" i="60"/>
  <c r="D77" i="49"/>
  <c r="E77" i="49"/>
  <c r="D79" i="53"/>
  <c r="K79" i="53" s="1"/>
  <c r="G79" i="74"/>
  <c r="L79" i="74" s="1"/>
  <c r="O40" i="72"/>
  <c r="K40" i="72"/>
  <c r="R40" i="72"/>
  <c r="I40" i="72"/>
  <c r="N40" i="72"/>
  <c r="J40" i="72"/>
  <c r="Q40" i="72"/>
  <c r="H40" i="72"/>
  <c r="D79" i="74"/>
  <c r="K79" i="74" s="1"/>
  <c r="R40" i="63"/>
  <c r="I40" i="63"/>
  <c r="O40" i="63"/>
  <c r="K40" i="63"/>
  <c r="Q40" i="63"/>
  <c r="H40" i="63"/>
  <c r="N40" i="63"/>
  <c r="J40" i="63"/>
  <c r="G79" i="53"/>
  <c r="L79" i="53" s="1"/>
  <c r="J46" i="74"/>
  <c r="M28" i="74"/>
  <c r="G92" i="53"/>
  <c r="G93" i="53"/>
  <c r="N54" i="74"/>
  <c r="N56" i="74"/>
  <c r="G94" i="53"/>
  <c r="G95" i="53"/>
  <c r="G97" i="53"/>
  <c r="K67" i="74"/>
  <c r="N21" i="74"/>
  <c r="J30" i="74"/>
  <c r="M31" i="74"/>
  <c r="N14" i="74"/>
  <c r="M33" i="74"/>
  <c r="D93" i="53"/>
  <c r="D95" i="53"/>
  <c r="D97" i="53"/>
  <c r="N16" i="74"/>
  <c r="M30" i="74"/>
  <c r="N48" i="74"/>
  <c r="J61" i="74"/>
  <c r="N60" i="74"/>
  <c r="N28" i="74"/>
  <c r="M60" i="74"/>
  <c r="J54" i="74"/>
  <c r="N32" i="74"/>
  <c r="J31" i="74"/>
  <c r="N29" i="74"/>
  <c r="N49" i="74"/>
  <c r="J51" i="74"/>
  <c r="N63" i="74"/>
  <c r="N62" i="74"/>
  <c r="D92" i="53"/>
  <c r="D94" i="53"/>
  <c r="D96" i="53"/>
  <c r="I34" i="74"/>
  <c r="J28" i="74"/>
  <c r="N27" i="74"/>
  <c r="J49" i="74"/>
  <c r="N52" i="74"/>
  <c r="N55" i="74"/>
  <c r="J50" i="74"/>
  <c r="M63" i="74"/>
  <c r="M62" i="74"/>
  <c r="J92" i="74"/>
  <c r="E100" i="74"/>
  <c r="F100" i="74"/>
  <c r="I100" i="74"/>
  <c r="N92" i="74"/>
  <c r="N87" i="74"/>
  <c r="M85" i="74"/>
  <c r="M84" i="74"/>
  <c r="M87" i="74"/>
  <c r="I67" i="74"/>
  <c r="J63" i="74"/>
  <c r="N66" i="74"/>
  <c r="J62" i="74"/>
  <c r="J60" i="74"/>
  <c r="E67" i="74"/>
  <c r="N65" i="74"/>
  <c r="N61" i="74"/>
  <c r="F67" i="74"/>
  <c r="L67" i="74"/>
  <c r="M61" i="74"/>
  <c r="J48" i="74"/>
  <c r="N57" i="74"/>
  <c r="J56" i="74"/>
  <c r="J52" i="74"/>
  <c r="M57" i="74"/>
  <c r="N53" i="74"/>
  <c r="N46" i="74"/>
  <c r="J27" i="74"/>
  <c r="K34" i="74"/>
  <c r="M32" i="74"/>
  <c r="N30" i="74"/>
  <c r="F34" i="74"/>
  <c r="J32" i="74"/>
  <c r="L34" i="74"/>
  <c r="N31" i="74"/>
  <c r="J29" i="74"/>
  <c r="M29" i="74"/>
  <c r="N15" i="74"/>
  <c r="N18" i="74"/>
  <c r="M23" i="74"/>
  <c r="M18" i="74"/>
  <c r="J23" i="74"/>
  <c r="J21" i="74"/>
  <c r="J18" i="74"/>
  <c r="J33" i="74"/>
  <c r="N33" i="74"/>
  <c r="E34" i="74"/>
  <c r="H25" i="74"/>
  <c r="J14" i="74"/>
  <c r="J15" i="74"/>
  <c r="J16" i="74"/>
  <c r="M27" i="74"/>
  <c r="H58" i="74"/>
  <c r="L100" i="74"/>
  <c r="J20" i="74"/>
  <c r="J24" i="74"/>
  <c r="J22" i="74"/>
  <c r="H34" i="74"/>
  <c r="J47" i="74"/>
  <c r="J19" i="74"/>
  <c r="J17" i="74"/>
  <c r="J13" i="74"/>
  <c r="J53" i="74"/>
  <c r="M64" i="74"/>
  <c r="H67" i="74"/>
  <c r="J86" i="74"/>
  <c r="N86" i="74"/>
  <c r="N84" i="74"/>
  <c r="J83" i="74"/>
  <c r="N82" i="74"/>
  <c r="N93" i="74"/>
  <c r="J57" i="74"/>
  <c r="J64" i="74"/>
  <c r="N64" i="74"/>
  <c r="J85" i="74"/>
  <c r="J88" i="74"/>
  <c r="H90" i="74"/>
  <c r="H100" i="74"/>
  <c r="J84" i="74"/>
  <c r="N83" i="74"/>
  <c r="J82" i="74"/>
  <c r="E90" i="74"/>
  <c r="I90" i="74"/>
  <c r="J93" i="74"/>
  <c r="N85" i="74"/>
  <c r="J87" i="74"/>
  <c r="N88" i="74"/>
  <c r="M82" i="74"/>
  <c r="F90" i="74"/>
  <c r="D118" i="51" l="1"/>
  <c r="J118" i="51" s="1"/>
  <c r="D9" i="78"/>
  <c r="D9" i="77"/>
  <c r="F9" i="71"/>
  <c r="I9" i="71"/>
  <c r="E9" i="78"/>
  <c r="E9" i="77"/>
  <c r="G9" i="71"/>
  <c r="J9" i="71"/>
  <c r="D58" i="74"/>
  <c r="D25" i="74"/>
  <c r="D58" i="53"/>
  <c r="M20" i="74"/>
  <c r="M78" i="74"/>
  <c r="J120" i="74"/>
  <c r="M120" i="74" s="1"/>
  <c r="M78" i="53"/>
  <c r="J120" i="53"/>
  <c r="M120" i="53" s="1"/>
  <c r="M47" i="74"/>
  <c r="M67" i="74"/>
  <c r="M51" i="74"/>
  <c r="G121" i="74"/>
  <c r="L121" i="74" s="1"/>
  <c r="I77" i="49"/>
  <c r="F77" i="49"/>
  <c r="D121" i="74"/>
  <c r="K121" i="74" s="1"/>
  <c r="D121" i="53"/>
  <c r="K121" i="53" s="1"/>
  <c r="J77" i="49"/>
  <c r="G77" i="49"/>
  <c r="G121" i="53"/>
  <c r="L121" i="53" s="1"/>
  <c r="M21" i="74"/>
  <c r="N67" i="74"/>
  <c r="M54" i="74"/>
  <c r="M48" i="74"/>
  <c r="E69" i="74"/>
  <c r="N51" i="74"/>
  <c r="M56" i="74"/>
  <c r="L17" i="51"/>
  <c r="G67" i="74"/>
  <c r="M52" i="74"/>
  <c r="J67" i="74"/>
  <c r="L23" i="51"/>
  <c r="G34" i="74"/>
  <c r="M34" i="74"/>
  <c r="K58" i="74"/>
  <c r="K69" i="74" s="1"/>
  <c r="D67" i="74"/>
  <c r="M53" i="74"/>
  <c r="J100" i="74"/>
  <c r="M50" i="74"/>
  <c r="J34" i="74"/>
  <c r="N34" i="74"/>
  <c r="N50" i="74"/>
  <c r="M49" i="74"/>
  <c r="D34" i="74"/>
  <c r="F36" i="74"/>
  <c r="M24" i="74"/>
  <c r="K90" i="74"/>
  <c r="K149" i="74" s="1"/>
  <c r="N100" i="74"/>
  <c r="G100" i="74"/>
  <c r="D100" i="74"/>
  <c r="G90" i="74"/>
  <c r="G149" i="74" s="1"/>
  <c r="F69" i="74"/>
  <c r="J58" i="74"/>
  <c r="M46" i="74"/>
  <c r="M22" i="74"/>
  <c r="N23" i="74"/>
  <c r="H69" i="74"/>
  <c r="G58" i="74"/>
  <c r="N13" i="74"/>
  <c r="D90" i="74"/>
  <c r="D149" i="74" s="1"/>
  <c r="L90" i="74"/>
  <c r="N22" i="74"/>
  <c r="M86" i="74"/>
  <c r="I36" i="74"/>
  <c r="M16" i="74"/>
  <c r="N17" i="74"/>
  <c r="F149" i="74"/>
  <c r="F102" i="74"/>
  <c r="J90" i="74"/>
  <c r="M88" i="74"/>
  <c r="I149" i="74"/>
  <c r="I102" i="74"/>
  <c r="K100" i="74"/>
  <c r="M100" i="74" s="1"/>
  <c r="M93" i="74"/>
  <c r="L58" i="74"/>
  <c r="L69" i="74" s="1"/>
  <c r="N47" i="74"/>
  <c r="N24" i="74"/>
  <c r="N19" i="74"/>
  <c r="L25" i="74"/>
  <c r="L36" i="74" s="1"/>
  <c r="H36" i="74"/>
  <c r="G25" i="74"/>
  <c r="E36" i="74"/>
  <c r="M15" i="74"/>
  <c r="J25" i="74"/>
  <c r="M83" i="74"/>
  <c r="I69" i="74"/>
  <c r="M17" i="74"/>
  <c r="M19" i="74"/>
  <c r="K25" i="74"/>
  <c r="E149" i="74"/>
  <c r="E102" i="74"/>
  <c r="H149" i="74"/>
  <c r="H102" i="74"/>
  <c r="M14" i="74"/>
  <c r="M13" i="74"/>
  <c r="N20" i="74"/>
  <c r="L16" i="51"/>
  <c r="K38" i="51"/>
  <c r="L24" i="51"/>
  <c r="I38" i="51"/>
  <c r="H38" i="51"/>
  <c r="L28" i="51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D31" i="57"/>
  <c r="I145" i="53"/>
  <c r="H145" i="53"/>
  <c r="F145" i="53"/>
  <c r="E145" i="53"/>
  <c r="I100" i="53"/>
  <c r="H100" i="53"/>
  <c r="G100" i="53"/>
  <c r="F100" i="53"/>
  <c r="E100" i="53"/>
  <c r="D100" i="53"/>
  <c r="N99" i="53"/>
  <c r="J99" i="53"/>
  <c r="N97" i="53"/>
  <c r="M97" i="53"/>
  <c r="J97" i="53"/>
  <c r="N96" i="53"/>
  <c r="M96" i="53"/>
  <c r="J96" i="53"/>
  <c r="N95" i="53"/>
  <c r="M95" i="53"/>
  <c r="J95" i="53"/>
  <c r="N94" i="53"/>
  <c r="M94" i="53"/>
  <c r="J94" i="53"/>
  <c r="N93" i="53"/>
  <c r="J93" i="53"/>
  <c r="N92" i="53"/>
  <c r="M92" i="53"/>
  <c r="J92" i="53"/>
  <c r="I90" i="53"/>
  <c r="I149" i="53" s="1"/>
  <c r="H90" i="53"/>
  <c r="H149" i="53" s="1"/>
  <c r="G90" i="53"/>
  <c r="G149" i="53" s="1"/>
  <c r="F90" i="53"/>
  <c r="F149" i="53" s="1"/>
  <c r="E90" i="53"/>
  <c r="D90" i="53"/>
  <c r="D149" i="53" s="1"/>
  <c r="J89" i="53"/>
  <c r="N87" i="53"/>
  <c r="J87" i="53"/>
  <c r="J86" i="53"/>
  <c r="J85" i="53"/>
  <c r="J84" i="53"/>
  <c r="N83" i="53"/>
  <c r="J83" i="53"/>
  <c r="N82" i="53"/>
  <c r="J82" i="53"/>
  <c r="N65" i="53"/>
  <c r="M65" i="53"/>
  <c r="J65" i="53"/>
  <c r="N64" i="53"/>
  <c r="M64" i="53"/>
  <c r="J64" i="53"/>
  <c r="N63" i="53"/>
  <c r="M63" i="53"/>
  <c r="J63" i="53"/>
  <c r="N66" i="53"/>
  <c r="M66" i="53"/>
  <c r="J66" i="53"/>
  <c r="N62" i="53"/>
  <c r="M62" i="53"/>
  <c r="J62" i="53"/>
  <c r="N61" i="53"/>
  <c r="M61" i="53"/>
  <c r="J61" i="53"/>
  <c r="N60" i="53"/>
  <c r="M60" i="53"/>
  <c r="J60" i="53"/>
  <c r="N56" i="53"/>
  <c r="J56" i="53"/>
  <c r="N55" i="53"/>
  <c r="J55" i="53"/>
  <c r="N54" i="53"/>
  <c r="M54" i="53"/>
  <c r="J54" i="53"/>
  <c r="N53" i="53"/>
  <c r="J53" i="53"/>
  <c r="N57" i="53"/>
  <c r="J57" i="53"/>
  <c r="N52" i="53"/>
  <c r="M52" i="53"/>
  <c r="J52" i="53"/>
  <c r="N51" i="53"/>
  <c r="J51" i="53"/>
  <c r="N50" i="53"/>
  <c r="J50" i="53"/>
  <c r="N49" i="53"/>
  <c r="M49" i="53"/>
  <c r="J49" i="53"/>
  <c r="N48" i="53"/>
  <c r="J48" i="53"/>
  <c r="K58" i="53"/>
  <c r="J46" i="53"/>
  <c r="J47" i="53"/>
  <c r="N32" i="53"/>
  <c r="M32" i="53"/>
  <c r="J32" i="53"/>
  <c r="N31" i="53"/>
  <c r="M31" i="53"/>
  <c r="J31" i="53"/>
  <c r="N30" i="53"/>
  <c r="M30" i="53"/>
  <c r="J30" i="53"/>
  <c r="N33" i="53"/>
  <c r="M33" i="53"/>
  <c r="J33" i="53"/>
  <c r="N29" i="53"/>
  <c r="M29" i="53"/>
  <c r="J29" i="53"/>
  <c r="N28" i="53"/>
  <c r="M28" i="53"/>
  <c r="J28" i="53"/>
  <c r="N27" i="53"/>
  <c r="M27" i="53"/>
  <c r="J27" i="53"/>
  <c r="N23" i="53"/>
  <c r="N18" i="53"/>
  <c r="L145" i="51"/>
  <c r="K110" i="51"/>
  <c r="J110" i="51"/>
  <c r="I110" i="51"/>
  <c r="H110" i="51"/>
  <c r="F110" i="51"/>
  <c r="L109" i="51"/>
  <c r="L108" i="51"/>
  <c r="L107" i="51"/>
  <c r="L105" i="51"/>
  <c r="K103" i="51"/>
  <c r="I103" i="51"/>
  <c r="I150" i="51" s="1"/>
  <c r="H103" i="51"/>
  <c r="H150" i="51" s="1"/>
  <c r="F103" i="51"/>
  <c r="F150" i="51" s="1"/>
  <c r="E103" i="51"/>
  <c r="E112" i="51" s="1"/>
  <c r="L102" i="51"/>
  <c r="L101" i="51"/>
  <c r="L100" i="51"/>
  <c r="L99" i="51"/>
  <c r="L98" i="51"/>
  <c r="L97" i="51"/>
  <c r="L96" i="51"/>
  <c r="L95" i="51"/>
  <c r="L94" i="51"/>
  <c r="L93" i="51"/>
  <c r="L92" i="51"/>
  <c r="L91" i="51"/>
  <c r="L90" i="51"/>
  <c r="L89" i="51"/>
  <c r="L88" i="51"/>
  <c r="L87" i="51"/>
  <c r="L86" i="51"/>
  <c r="K72" i="51"/>
  <c r="J72" i="51"/>
  <c r="I72" i="51"/>
  <c r="L71" i="51"/>
  <c r="L70" i="51"/>
  <c r="L69" i="51"/>
  <c r="L67" i="51"/>
  <c r="I65" i="51"/>
  <c r="H65" i="51"/>
  <c r="H74" i="51" s="1"/>
  <c r="F65" i="51"/>
  <c r="F74" i="51" s="1"/>
  <c r="E65" i="51"/>
  <c r="E74" i="51" s="1"/>
  <c r="L63" i="51"/>
  <c r="L60" i="51"/>
  <c r="L58" i="51"/>
  <c r="L57" i="51"/>
  <c r="L52" i="51"/>
  <c r="L51" i="51"/>
  <c r="L50" i="51"/>
  <c r="J38" i="51"/>
  <c r="F38" i="51"/>
  <c r="E38" i="51"/>
  <c r="L37" i="51"/>
  <c r="L36" i="51"/>
  <c r="L35" i="51"/>
  <c r="L33" i="51"/>
  <c r="I31" i="51"/>
  <c r="H31" i="51"/>
  <c r="F31" i="51"/>
  <c r="E31" i="51"/>
  <c r="N22" i="16"/>
  <c r="M22" i="16"/>
  <c r="L22" i="16"/>
  <c r="K22" i="16"/>
  <c r="J22" i="16"/>
  <c r="I22" i="16"/>
  <c r="H22" i="16"/>
  <c r="G22" i="16"/>
  <c r="F22" i="16"/>
  <c r="E22" i="16"/>
  <c r="D22" i="16"/>
  <c r="C22" i="16"/>
  <c r="L31" i="50"/>
  <c r="K31" i="50"/>
  <c r="L30" i="50"/>
  <c r="K30" i="50"/>
  <c r="L29" i="50"/>
  <c r="K29" i="50"/>
  <c r="L32" i="50"/>
  <c r="K32" i="50"/>
  <c r="L28" i="50"/>
  <c r="K28" i="50"/>
  <c r="L27" i="50"/>
  <c r="K27" i="50"/>
  <c r="L26" i="50"/>
  <c r="K26" i="50"/>
  <c r="L22" i="50"/>
  <c r="K22" i="50"/>
  <c r="L21" i="50"/>
  <c r="K21" i="50"/>
  <c r="L20" i="50"/>
  <c r="K20" i="50"/>
  <c r="L19" i="50"/>
  <c r="K19" i="50"/>
  <c r="L23" i="50"/>
  <c r="K23" i="50"/>
  <c r="L18" i="50"/>
  <c r="K18" i="50"/>
  <c r="L17" i="50"/>
  <c r="K17" i="50"/>
  <c r="L16" i="50"/>
  <c r="K16" i="50"/>
  <c r="L15" i="50"/>
  <c r="K15" i="50"/>
  <c r="L14" i="50"/>
  <c r="K14" i="50"/>
  <c r="L12" i="50"/>
  <c r="K12" i="50"/>
  <c r="L13" i="50"/>
  <c r="K13" i="50"/>
  <c r="R40" i="65"/>
  <c r="Q40" i="65"/>
  <c r="R39" i="65"/>
  <c r="Q39" i="65"/>
  <c r="R38" i="65"/>
  <c r="Q38" i="65"/>
  <c r="R37" i="65"/>
  <c r="Q37" i="65"/>
  <c r="R36" i="65"/>
  <c r="Q36" i="65"/>
  <c r="R35" i="65"/>
  <c r="Q35" i="65"/>
  <c r="L27" i="65"/>
  <c r="E22" i="65"/>
  <c r="I21" i="65" s="1"/>
  <c r="I22" i="65" s="1"/>
  <c r="D22" i="65"/>
  <c r="G21" i="65"/>
  <c r="G22" i="65" s="1"/>
  <c r="F21" i="65"/>
  <c r="O26" i="65"/>
  <c r="R52" i="73"/>
  <c r="Q52" i="73"/>
  <c r="R51" i="73"/>
  <c r="Q51" i="73"/>
  <c r="R50" i="73"/>
  <c r="Q50" i="73"/>
  <c r="R49" i="73"/>
  <c r="Q49" i="73"/>
  <c r="R48" i="73"/>
  <c r="Q48" i="73"/>
  <c r="R41" i="73"/>
  <c r="R39" i="73"/>
  <c r="Q43" i="73"/>
  <c r="R42" i="73"/>
  <c r="R40" i="73"/>
  <c r="R38" i="73"/>
  <c r="Q37" i="73"/>
  <c r="L20" i="73"/>
  <c r="L19" i="73"/>
  <c r="R49" i="66"/>
  <c r="Q49" i="66"/>
  <c r="R48" i="66"/>
  <c r="Q48" i="66"/>
  <c r="R47" i="66"/>
  <c r="Q47" i="66"/>
  <c r="R46" i="66"/>
  <c r="Q46" i="66"/>
  <c r="R45" i="66"/>
  <c r="Q45" i="66"/>
  <c r="R41" i="66"/>
  <c r="R39" i="66"/>
  <c r="R38" i="66"/>
  <c r="Q38" i="66"/>
  <c r="R37" i="66"/>
  <c r="R36" i="66"/>
  <c r="R35" i="66"/>
  <c r="Q34" i="66"/>
  <c r="L20" i="66"/>
  <c r="L15" i="66"/>
  <c r="L27" i="63"/>
  <c r="R27" i="63"/>
  <c r="Q27" i="63"/>
  <c r="S27" i="63" s="1"/>
  <c r="P51" i="60"/>
  <c r="M46" i="60"/>
  <c r="R27" i="60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L12" i="25"/>
  <c r="L30" i="25" s="1"/>
  <c r="K12" i="25"/>
  <c r="F22" i="23"/>
  <c r="E22" i="23"/>
  <c r="D22" i="23"/>
  <c r="K58" i="24"/>
  <c r="H58" i="24"/>
  <c r="G58" i="24"/>
  <c r="F58" i="24"/>
  <c r="G27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N42" i="70"/>
  <c r="M42" i="70"/>
  <c r="N41" i="70"/>
  <c r="M41" i="70"/>
  <c r="N40" i="70"/>
  <c r="M40" i="70"/>
  <c r="N39" i="70"/>
  <c r="M39" i="70"/>
  <c r="N38" i="70"/>
  <c r="M38" i="70"/>
  <c r="N37" i="70"/>
  <c r="M37" i="70"/>
  <c r="K25" i="70"/>
  <c r="G25" i="70"/>
  <c r="N42" i="46"/>
  <c r="M42" i="46"/>
  <c r="N41" i="46"/>
  <c r="M41" i="46"/>
  <c r="N40" i="46"/>
  <c r="M40" i="46"/>
  <c r="N39" i="46"/>
  <c r="M39" i="46"/>
  <c r="N38" i="46"/>
  <c r="M38" i="46"/>
  <c r="N37" i="46"/>
  <c r="M37" i="46"/>
  <c r="P79" i="47"/>
  <c r="O79" i="47"/>
  <c r="P78" i="47"/>
  <c r="O78" i="47"/>
  <c r="P77" i="47"/>
  <c r="O77" i="47"/>
  <c r="P76" i="47"/>
  <c r="O76" i="47"/>
  <c r="P75" i="47"/>
  <c r="O75" i="47"/>
  <c r="P74" i="47"/>
  <c r="O74" i="47"/>
  <c r="M36" i="47"/>
  <c r="J37" i="47"/>
  <c r="L33" i="47" s="1"/>
  <c r="M29" i="47"/>
  <c r="M28" i="47"/>
  <c r="M25" i="47"/>
  <c r="M23" i="47"/>
  <c r="M17" i="47"/>
  <c r="M16" i="47"/>
  <c r="M15" i="47"/>
  <c r="P14" i="47"/>
  <c r="M23" i="50" l="1"/>
  <c r="M20" i="50"/>
  <c r="M22" i="50"/>
  <c r="M27" i="50"/>
  <c r="M32" i="50"/>
  <c r="M30" i="50"/>
  <c r="M26" i="50"/>
  <c r="M28" i="50"/>
  <c r="M29" i="50"/>
  <c r="M31" i="50"/>
  <c r="D119" i="57"/>
  <c r="E119" i="57" s="1"/>
  <c r="D10" i="57"/>
  <c r="D82" i="57"/>
  <c r="E82" i="57"/>
  <c r="D45" i="57"/>
  <c r="E45" i="57" s="1"/>
  <c r="R9" i="77"/>
  <c r="E39" i="77"/>
  <c r="O9" i="77"/>
  <c r="K9" i="77"/>
  <c r="I9" i="77"/>
  <c r="D39" i="77"/>
  <c r="N9" i="77"/>
  <c r="J9" i="77"/>
  <c r="Q9" i="77"/>
  <c r="H9" i="77"/>
  <c r="K9" i="78"/>
  <c r="O9" i="78"/>
  <c r="R9" i="78"/>
  <c r="E39" i="78"/>
  <c r="I9" i="78"/>
  <c r="H9" i="78"/>
  <c r="Q9" i="78"/>
  <c r="J9" i="78"/>
  <c r="D39" i="78"/>
  <c r="N9" i="78"/>
  <c r="D69" i="74"/>
  <c r="N46" i="53"/>
  <c r="L58" i="53"/>
  <c r="L69" i="53" s="1"/>
  <c r="M13" i="50"/>
  <c r="M14" i="50"/>
  <c r="M16" i="50"/>
  <c r="M18" i="50"/>
  <c r="M19" i="50"/>
  <c r="M21" i="50"/>
  <c r="L61" i="50"/>
  <c r="M12" i="50"/>
  <c r="M15" i="50"/>
  <c r="M17" i="50"/>
  <c r="D56" i="58"/>
  <c r="K33" i="50"/>
  <c r="J22" i="49"/>
  <c r="D25" i="58"/>
  <c r="L24" i="50"/>
  <c r="K24" i="50"/>
  <c r="J22" i="63"/>
  <c r="K24" i="66"/>
  <c r="O14" i="66" s="1"/>
  <c r="J24" i="66"/>
  <c r="E24" i="66"/>
  <c r="D24" i="66"/>
  <c r="K22" i="63"/>
  <c r="E22" i="63"/>
  <c r="H25" i="46"/>
  <c r="I25" i="46"/>
  <c r="J14" i="49"/>
  <c r="E25" i="46"/>
  <c r="D25" i="46"/>
  <c r="K66" i="50"/>
  <c r="O37" i="46"/>
  <c r="L56" i="50"/>
  <c r="K61" i="50"/>
  <c r="K25" i="35"/>
  <c r="L64" i="51"/>
  <c r="I13" i="71"/>
  <c r="O38" i="70"/>
  <c r="K126" i="49"/>
  <c r="O40" i="70"/>
  <c r="O42" i="70"/>
  <c r="S45" i="66"/>
  <c r="S49" i="66"/>
  <c r="S36" i="65"/>
  <c r="O37" i="70"/>
  <c r="O41" i="70"/>
  <c r="Q75" i="47"/>
  <c r="S48" i="73"/>
  <c r="S50" i="73"/>
  <c r="S52" i="73"/>
  <c r="S39" i="65"/>
  <c r="M77" i="50"/>
  <c r="O38" i="46"/>
  <c r="O40" i="46"/>
  <c r="S47" i="66"/>
  <c r="K127" i="49"/>
  <c r="M72" i="50"/>
  <c r="M76" i="50"/>
  <c r="Q77" i="47"/>
  <c r="Q79" i="47"/>
  <c r="O42" i="46"/>
  <c r="K30" i="42"/>
  <c r="S51" i="73"/>
  <c r="S38" i="65"/>
  <c r="O41" i="46"/>
  <c r="S48" i="66"/>
  <c r="S35" i="65"/>
  <c r="S40" i="65"/>
  <c r="M73" i="50"/>
  <c r="M75" i="50"/>
  <c r="K124" i="49"/>
  <c r="K123" i="49"/>
  <c r="K128" i="49"/>
  <c r="Q74" i="47"/>
  <c r="Q78" i="47"/>
  <c r="Q14" i="63"/>
  <c r="E110" i="57"/>
  <c r="I25" i="70"/>
  <c r="F15" i="66"/>
  <c r="F20" i="73"/>
  <c r="E25" i="70"/>
  <c r="L18" i="51"/>
  <c r="L14" i="60"/>
  <c r="L65" i="50"/>
  <c r="L62" i="51"/>
  <c r="H15" i="47"/>
  <c r="K50" i="63"/>
  <c r="R18" i="72"/>
  <c r="J11" i="71"/>
  <c r="D50" i="63"/>
  <c r="H25" i="70"/>
  <c r="R14" i="63"/>
  <c r="G35" i="70"/>
  <c r="L29" i="51"/>
  <c r="D35" i="46"/>
  <c r="L58" i="50"/>
  <c r="Q46" i="72"/>
  <c r="F45" i="63"/>
  <c r="F22" i="65"/>
  <c r="N20" i="70"/>
  <c r="N30" i="70"/>
  <c r="N34" i="70"/>
  <c r="N29" i="70"/>
  <c r="N28" i="70"/>
  <c r="N33" i="70"/>
  <c r="R17" i="60"/>
  <c r="L13" i="60"/>
  <c r="K65" i="50"/>
  <c r="M65" i="50" s="1"/>
  <c r="F35" i="46"/>
  <c r="K112" i="51"/>
  <c r="L110" i="51"/>
  <c r="J25" i="49"/>
  <c r="R43" i="72"/>
  <c r="R13" i="66"/>
  <c r="R16" i="66"/>
  <c r="H21" i="65"/>
  <c r="H22" i="65" s="1"/>
  <c r="L100" i="53"/>
  <c r="N100" i="53" s="1"/>
  <c r="Q22" i="65"/>
  <c r="R22" i="65"/>
  <c r="E50" i="63"/>
  <c r="I48" i="63" s="1"/>
  <c r="E35" i="70"/>
  <c r="J50" i="63"/>
  <c r="N48" i="63" s="1"/>
  <c r="L63" i="50"/>
  <c r="G28" i="65"/>
  <c r="M50" i="53"/>
  <c r="L145" i="53"/>
  <c r="I16" i="45"/>
  <c r="M11" i="63"/>
  <c r="Q19" i="60"/>
  <c r="Q31" i="63"/>
  <c r="R17" i="73"/>
  <c r="R19" i="73"/>
  <c r="R21" i="73"/>
  <c r="E102" i="53"/>
  <c r="P18" i="47"/>
  <c r="P22" i="47"/>
  <c r="L19" i="51"/>
  <c r="L15" i="51"/>
  <c r="L21" i="51"/>
  <c r="L25" i="51"/>
  <c r="O32" i="47"/>
  <c r="F13" i="63"/>
  <c r="G44" i="63"/>
  <c r="G42" i="72"/>
  <c r="J86" i="49"/>
  <c r="L27" i="51"/>
  <c r="M99" i="53"/>
  <c r="D38" i="51"/>
  <c r="J69" i="74"/>
  <c r="N67" i="53"/>
  <c r="F12" i="60"/>
  <c r="F21" i="63"/>
  <c r="M67" i="53"/>
  <c r="L13" i="66"/>
  <c r="Q15" i="73"/>
  <c r="M17" i="73"/>
  <c r="M90" i="74"/>
  <c r="D103" i="51"/>
  <c r="D150" i="51" s="1"/>
  <c r="F19" i="60"/>
  <c r="R28" i="60"/>
  <c r="R16" i="63"/>
  <c r="R18" i="63"/>
  <c r="R25" i="63"/>
  <c r="R26" i="63"/>
  <c r="Q45" i="72"/>
  <c r="Q14" i="66"/>
  <c r="Q18" i="66"/>
  <c r="R14" i="73"/>
  <c r="Q18" i="73"/>
  <c r="Q19" i="73"/>
  <c r="Q22" i="73"/>
  <c r="R12" i="65"/>
  <c r="R17" i="65"/>
  <c r="I92" i="49"/>
  <c r="M24" i="63"/>
  <c r="L29" i="63"/>
  <c r="G15" i="73"/>
  <c r="M29" i="65"/>
  <c r="D99" i="58"/>
  <c r="D89" i="58"/>
  <c r="D34" i="53"/>
  <c r="D34" i="58"/>
  <c r="J36" i="49"/>
  <c r="E73" i="57"/>
  <c r="J67" i="53"/>
  <c r="G67" i="53"/>
  <c r="D110" i="57"/>
  <c r="E103" i="57"/>
  <c r="D103" i="57"/>
  <c r="D151" i="57" s="1"/>
  <c r="E66" i="57"/>
  <c r="D73" i="57"/>
  <c r="D66" i="57"/>
  <c r="E38" i="57"/>
  <c r="D38" i="57"/>
  <c r="D40" i="57" s="1"/>
  <c r="E31" i="57"/>
  <c r="J18" i="49"/>
  <c r="J26" i="49"/>
  <c r="M26" i="60"/>
  <c r="L28" i="60"/>
  <c r="L11" i="63"/>
  <c r="R31" i="63"/>
  <c r="G42" i="63"/>
  <c r="L16" i="66"/>
  <c r="L17" i="66"/>
  <c r="G35" i="66"/>
  <c r="E69" i="53"/>
  <c r="K145" i="53"/>
  <c r="L20" i="51"/>
  <c r="Q27" i="65"/>
  <c r="G110" i="51"/>
  <c r="G103" i="51"/>
  <c r="G150" i="51" s="1"/>
  <c r="Q13" i="60"/>
  <c r="F31" i="63"/>
  <c r="R32" i="63"/>
  <c r="R16" i="72"/>
  <c r="R17" i="72"/>
  <c r="Q14" i="73"/>
  <c r="J14" i="71"/>
  <c r="G28" i="60"/>
  <c r="F45" i="60"/>
  <c r="M19" i="63"/>
  <c r="M34" i="63"/>
  <c r="L44" i="63"/>
  <c r="L49" i="63"/>
  <c r="M19" i="72"/>
  <c r="G40" i="73"/>
  <c r="I91" i="49"/>
  <c r="L26" i="51"/>
  <c r="D110" i="51"/>
  <c r="D65" i="51"/>
  <c r="D74" i="51" s="1"/>
  <c r="P26" i="47"/>
  <c r="N31" i="70"/>
  <c r="I16" i="71"/>
  <c r="R45" i="60"/>
  <c r="G12" i="63"/>
  <c r="L15" i="63"/>
  <c r="G21" i="72"/>
  <c r="L42" i="72"/>
  <c r="L45" i="72"/>
  <c r="M13" i="66"/>
  <c r="G17" i="66"/>
  <c r="L17" i="73"/>
  <c r="M21" i="73"/>
  <c r="D35" i="50"/>
  <c r="G35" i="50"/>
  <c r="J34" i="53"/>
  <c r="N34" i="53"/>
  <c r="M69" i="74"/>
  <c r="Q15" i="60"/>
  <c r="R48" i="60"/>
  <c r="Q24" i="63"/>
  <c r="Q44" i="63"/>
  <c r="M44" i="63"/>
  <c r="R12" i="73"/>
  <c r="R13" i="73"/>
  <c r="R16" i="73"/>
  <c r="F43" i="73"/>
  <c r="Q25" i="65"/>
  <c r="R29" i="65"/>
  <c r="Q31" i="65"/>
  <c r="I36" i="53"/>
  <c r="G34" i="53"/>
  <c r="M46" i="53"/>
  <c r="M83" i="53"/>
  <c r="J100" i="53"/>
  <c r="D145" i="53"/>
  <c r="G102" i="74"/>
  <c r="N58" i="74"/>
  <c r="D36" i="74"/>
  <c r="I22" i="45"/>
  <c r="G25" i="60"/>
  <c r="G13" i="63"/>
  <c r="L19" i="63"/>
  <c r="L20" i="63"/>
  <c r="M21" i="63"/>
  <c r="G32" i="63"/>
  <c r="L34" i="63"/>
  <c r="G15" i="72"/>
  <c r="Q17" i="72"/>
  <c r="Q19" i="72"/>
  <c r="L19" i="72"/>
  <c r="M23" i="66"/>
  <c r="R15" i="73"/>
  <c r="L21" i="73"/>
  <c r="L29" i="65"/>
  <c r="G30" i="65"/>
  <c r="I83" i="49"/>
  <c r="K83" i="49" s="1"/>
  <c r="I90" i="49"/>
  <c r="K90" i="49" s="1"/>
  <c r="H69" i="53"/>
  <c r="N90" i="74"/>
  <c r="J102" i="74"/>
  <c r="D102" i="74"/>
  <c r="N36" i="74"/>
  <c r="N25" i="74"/>
  <c r="G36" i="74"/>
  <c r="K36" i="74"/>
  <c r="M36" i="74" s="1"/>
  <c r="M25" i="74"/>
  <c r="K102" i="74"/>
  <c r="M58" i="74"/>
  <c r="N69" i="74"/>
  <c r="J36" i="74"/>
  <c r="L149" i="74"/>
  <c r="M149" i="74" s="1"/>
  <c r="L102" i="74"/>
  <c r="N102" i="74" s="1"/>
  <c r="G69" i="74"/>
  <c r="K100" i="53"/>
  <c r="M93" i="53"/>
  <c r="F102" i="53"/>
  <c r="M139" i="53"/>
  <c r="N142" i="53"/>
  <c r="M84" i="53"/>
  <c r="M87" i="53"/>
  <c r="N84" i="53"/>
  <c r="M85" i="53"/>
  <c r="M89" i="53"/>
  <c r="N89" i="53"/>
  <c r="M140" i="53"/>
  <c r="M141" i="53"/>
  <c r="N85" i="53"/>
  <c r="M86" i="53"/>
  <c r="N140" i="53"/>
  <c r="N86" i="53"/>
  <c r="L90" i="53"/>
  <c r="L149" i="53" s="1"/>
  <c r="M82" i="53"/>
  <c r="K90" i="53"/>
  <c r="K149" i="53" s="1"/>
  <c r="E149" i="53"/>
  <c r="H102" i="53"/>
  <c r="G145" i="53"/>
  <c r="N139" i="53"/>
  <c r="I102" i="53"/>
  <c r="J90" i="53"/>
  <c r="M48" i="53"/>
  <c r="M53" i="53"/>
  <c r="M51" i="53"/>
  <c r="N128" i="53"/>
  <c r="M133" i="53"/>
  <c r="N47" i="53"/>
  <c r="M57" i="53"/>
  <c r="M55" i="53"/>
  <c r="M56" i="53"/>
  <c r="M47" i="53"/>
  <c r="D67" i="53"/>
  <c r="J58" i="53"/>
  <c r="G58" i="53"/>
  <c r="I69" i="53"/>
  <c r="F69" i="53"/>
  <c r="M34" i="53"/>
  <c r="N15" i="53"/>
  <c r="N14" i="53"/>
  <c r="N13" i="53"/>
  <c r="L36" i="53"/>
  <c r="N16" i="53"/>
  <c r="N17" i="53"/>
  <c r="N19" i="53"/>
  <c r="N24" i="53"/>
  <c r="N20" i="53"/>
  <c r="N21" i="53"/>
  <c r="N22" i="53"/>
  <c r="K36" i="53"/>
  <c r="E36" i="53"/>
  <c r="H36" i="53"/>
  <c r="L55" i="50"/>
  <c r="J17" i="49"/>
  <c r="L38" i="51"/>
  <c r="G25" i="53"/>
  <c r="M24" i="60"/>
  <c r="L24" i="60"/>
  <c r="H12" i="47"/>
  <c r="H13" i="47"/>
  <c r="H16" i="47"/>
  <c r="H17" i="47"/>
  <c r="H20" i="47"/>
  <c r="H21" i="47"/>
  <c r="H24" i="47"/>
  <c r="H25" i="47"/>
  <c r="H28" i="47"/>
  <c r="H29" i="47"/>
  <c r="J13" i="45"/>
  <c r="Q14" i="60"/>
  <c r="F14" i="60"/>
  <c r="L28" i="63"/>
  <c r="M43" i="63"/>
  <c r="G37" i="66"/>
  <c r="Q37" i="66"/>
  <c r="S37" i="66" s="1"/>
  <c r="P15" i="47"/>
  <c r="P19" i="47"/>
  <c r="P23" i="47"/>
  <c r="P27" i="47"/>
  <c r="P34" i="47"/>
  <c r="P35" i="47"/>
  <c r="M13" i="46"/>
  <c r="M15" i="46"/>
  <c r="M16" i="46"/>
  <c r="M17" i="46"/>
  <c r="I11" i="45"/>
  <c r="R15" i="60"/>
  <c r="G15" i="60"/>
  <c r="L47" i="63"/>
  <c r="M11" i="72"/>
  <c r="L11" i="72"/>
  <c r="M14" i="72"/>
  <c r="M43" i="72"/>
  <c r="L43" i="72"/>
  <c r="Q26" i="65"/>
  <c r="G26" i="65"/>
  <c r="K58" i="50"/>
  <c r="M19" i="47"/>
  <c r="M27" i="47"/>
  <c r="G26" i="60"/>
  <c r="F26" i="60"/>
  <c r="Q31" i="60"/>
  <c r="F31" i="60"/>
  <c r="R19" i="63"/>
  <c r="G19" i="63"/>
  <c r="J22" i="45"/>
  <c r="M13" i="60"/>
  <c r="G14" i="60"/>
  <c r="M14" i="60"/>
  <c r="F15" i="60"/>
  <c r="M16" i="60"/>
  <c r="M21" i="60"/>
  <c r="M28" i="60"/>
  <c r="M29" i="60"/>
  <c r="G31" i="60"/>
  <c r="Q45" i="60"/>
  <c r="R11" i="63"/>
  <c r="I29" i="63"/>
  <c r="L43" i="63"/>
  <c r="F44" i="63"/>
  <c r="R12" i="72"/>
  <c r="R13" i="72"/>
  <c r="Q14" i="72"/>
  <c r="L14" i="72"/>
  <c r="R19" i="72"/>
  <c r="G44" i="72"/>
  <c r="M16" i="66"/>
  <c r="G36" i="66"/>
  <c r="G39" i="66"/>
  <c r="L12" i="73"/>
  <c r="M12" i="65"/>
  <c r="Q17" i="65"/>
  <c r="R26" i="65"/>
  <c r="L28" i="65"/>
  <c r="L62" i="50"/>
  <c r="L72" i="51"/>
  <c r="M18" i="46"/>
  <c r="M19" i="46"/>
  <c r="M24" i="46"/>
  <c r="M20" i="46"/>
  <c r="M21" i="46"/>
  <c r="M22" i="46"/>
  <c r="M23" i="46"/>
  <c r="M28" i="46"/>
  <c r="M29" i="46"/>
  <c r="M30" i="46"/>
  <c r="M31" i="46"/>
  <c r="M32" i="46"/>
  <c r="M34" i="46"/>
  <c r="G12" i="60"/>
  <c r="Q24" i="60"/>
  <c r="R32" i="60"/>
  <c r="R41" i="60"/>
  <c r="R42" i="60"/>
  <c r="R43" i="60"/>
  <c r="E49" i="60"/>
  <c r="L12" i="63"/>
  <c r="M15" i="63"/>
  <c r="Q21" i="63"/>
  <c r="G24" i="63"/>
  <c r="L32" i="63"/>
  <c r="R43" i="63"/>
  <c r="R45" i="63"/>
  <c r="R46" i="63"/>
  <c r="R14" i="72"/>
  <c r="L44" i="72"/>
  <c r="R15" i="66"/>
  <c r="L19" i="66"/>
  <c r="R20" i="73"/>
  <c r="R14" i="65"/>
  <c r="R18" i="65"/>
  <c r="R15" i="65"/>
  <c r="M25" i="65"/>
  <c r="R31" i="65"/>
  <c r="I84" i="49"/>
  <c r="I87" i="49"/>
  <c r="G38" i="51"/>
  <c r="L22" i="51"/>
  <c r="M34" i="47"/>
  <c r="J14" i="45"/>
  <c r="I22" i="71"/>
  <c r="I15" i="60"/>
  <c r="F11" i="60"/>
  <c r="R19" i="60"/>
  <c r="F20" i="60"/>
  <c r="L21" i="60"/>
  <c r="Q26" i="60"/>
  <c r="L29" i="60"/>
  <c r="Q17" i="63"/>
  <c r="M20" i="63"/>
  <c r="G21" i="63"/>
  <c r="F24" i="63"/>
  <c r="F32" i="63"/>
  <c r="L42" i="63"/>
  <c r="M47" i="63"/>
  <c r="K50" i="72"/>
  <c r="M48" i="72"/>
  <c r="G15" i="66"/>
  <c r="S38" i="66"/>
  <c r="M12" i="73"/>
  <c r="F15" i="73"/>
  <c r="L12" i="65"/>
  <c r="F17" i="65"/>
  <c r="D32" i="65"/>
  <c r="M27" i="65"/>
  <c r="R28" i="65"/>
  <c r="L57" i="50"/>
  <c r="J103" i="51"/>
  <c r="J112" i="51" s="1"/>
  <c r="L85" i="51"/>
  <c r="K150" i="51"/>
  <c r="F112" i="51"/>
  <c r="E150" i="51"/>
  <c r="H112" i="51"/>
  <c r="I112" i="51"/>
  <c r="J27" i="49"/>
  <c r="J101" i="49"/>
  <c r="L14" i="51"/>
  <c r="I74" i="51"/>
  <c r="L30" i="51"/>
  <c r="J31" i="51"/>
  <c r="J40" i="51" s="1"/>
  <c r="J83" i="49"/>
  <c r="J87" i="49"/>
  <c r="L143" i="51"/>
  <c r="H40" i="51"/>
  <c r="D31" i="51"/>
  <c r="G31" i="51"/>
  <c r="L33" i="50"/>
  <c r="K146" i="51"/>
  <c r="L141" i="51"/>
  <c r="L144" i="51"/>
  <c r="J146" i="51"/>
  <c r="H146" i="51"/>
  <c r="E146" i="51"/>
  <c r="L48" i="51"/>
  <c r="L61" i="51"/>
  <c r="L131" i="51"/>
  <c r="L132" i="51"/>
  <c r="J65" i="51"/>
  <c r="J74" i="51" s="1"/>
  <c r="L49" i="51"/>
  <c r="L53" i="51"/>
  <c r="L55" i="51"/>
  <c r="L54" i="51"/>
  <c r="L56" i="51"/>
  <c r="L59" i="51"/>
  <c r="L125" i="51"/>
  <c r="K65" i="51"/>
  <c r="K74" i="51" s="1"/>
  <c r="L47" i="51"/>
  <c r="G65" i="51"/>
  <c r="G74" i="51" s="1"/>
  <c r="F146" i="51"/>
  <c r="F40" i="51"/>
  <c r="I146" i="51"/>
  <c r="I40" i="51"/>
  <c r="J19" i="49"/>
  <c r="H139" i="51"/>
  <c r="E40" i="51"/>
  <c r="L124" i="51"/>
  <c r="K31" i="51"/>
  <c r="K40" i="51" s="1"/>
  <c r="E139" i="51"/>
  <c r="F139" i="51"/>
  <c r="I14" i="49"/>
  <c r="L13" i="51"/>
  <c r="I15" i="49"/>
  <c r="K15" i="49" s="1"/>
  <c r="I139" i="51"/>
  <c r="I101" i="49"/>
  <c r="I102" i="49"/>
  <c r="J91" i="49"/>
  <c r="J94" i="49"/>
  <c r="L64" i="50"/>
  <c r="H35" i="50"/>
  <c r="K64" i="50"/>
  <c r="K55" i="50"/>
  <c r="E35" i="50"/>
  <c r="L66" i="50"/>
  <c r="I23" i="49"/>
  <c r="K23" i="49" s="1"/>
  <c r="I27" i="49"/>
  <c r="K60" i="50"/>
  <c r="K59" i="50"/>
  <c r="K63" i="50"/>
  <c r="K62" i="50"/>
  <c r="M62" i="50" s="1"/>
  <c r="L60" i="50"/>
  <c r="K56" i="50"/>
  <c r="L59" i="50"/>
  <c r="K57" i="50"/>
  <c r="M57" i="50" s="1"/>
  <c r="I19" i="49"/>
  <c r="O12" i="47"/>
  <c r="O24" i="47"/>
  <c r="O28" i="47"/>
  <c r="Q27" i="60"/>
  <c r="S27" i="60" s="1"/>
  <c r="G27" i="60"/>
  <c r="F27" i="60"/>
  <c r="G41" i="60"/>
  <c r="F41" i="60"/>
  <c r="E30" i="47"/>
  <c r="O14" i="47"/>
  <c r="Q14" i="47" s="1"/>
  <c r="P16" i="47"/>
  <c r="O18" i="47"/>
  <c r="P20" i="47"/>
  <c r="O22" i="47"/>
  <c r="P24" i="47"/>
  <c r="O26" i="47"/>
  <c r="P28" i="47"/>
  <c r="D37" i="47"/>
  <c r="P32" i="47"/>
  <c r="I37" i="47"/>
  <c r="K33" i="47" s="1"/>
  <c r="N14" i="46"/>
  <c r="N15" i="46"/>
  <c r="N16" i="46"/>
  <c r="N17" i="46"/>
  <c r="N18" i="46"/>
  <c r="N19" i="46"/>
  <c r="N24" i="46"/>
  <c r="N20" i="46"/>
  <c r="N21" i="46"/>
  <c r="N22" i="46"/>
  <c r="N23" i="46"/>
  <c r="N27" i="46"/>
  <c r="N28" i="46"/>
  <c r="N29" i="46"/>
  <c r="E35" i="46"/>
  <c r="N31" i="46"/>
  <c r="N32" i="46"/>
  <c r="N34" i="46"/>
  <c r="M16" i="70"/>
  <c r="M14" i="70"/>
  <c r="M15" i="70"/>
  <c r="M13" i="70"/>
  <c r="M18" i="70"/>
  <c r="M19" i="70"/>
  <c r="M17" i="70"/>
  <c r="M21" i="70"/>
  <c r="M24" i="70"/>
  <c r="M22" i="70"/>
  <c r="M23" i="70"/>
  <c r="M20" i="70"/>
  <c r="M27" i="70"/>
  <c r="D35" i="70"/>
  <c r="M34" i="70"/>
  <c r="M29" i="70"/>
  <c r="M28" i="70"/>
  <c r="M33" i="70"/>
  <c r="F16" i="60"/>
  <c r="G16" i="60"/>
  <c r="Q18" i="60"/>
  <c r="F18" i="60"/>
  <c r="F46" i="60"/>
  <c r="G46" i="60"/>
  <c r="M25" i="63"/>
  <c r="L25" i="63"/>
  <c r="I81" i="49"/>
  <c r="O20" i="47"/>
  <c r="I30" i="47"/>
  <c r="K21" i="47" s="1"/>
  <c r="P13" i="47"/>
  <c r="O15" i="47"/>
  <c r="P17" i="47"/>
  <c r="H19" i="47"/>
  <c r="O19" i="47"/>
  <c r="M20" i="47"/>
  <c r="P21" i="47"/>
  <c r="H23" i="47"/>
  <c r="O23" i="47"/>
  <c r="M24" i="47"/>
  <c r="P25" i="47"/>
  <c r="H27" i="47"/>
  <c r="O27" i="47"/>
  <c r="P29" i="47"/>
  <c r="E37" i="47"/>
  <c r="H34" i="47"/>
  <c r="O34" i="47"/>
  <c r="P36" i="47"/>
  <c r="N14" i="70"/>
  <c r="N15" i="70"/>
  <c r="N13" i="70"/>
  <c r="N18" i="70"/>
  <c r="N19" i="70"/>
  <c r="N17" i="70"/>
  <c r="N21" i="70"/>
  <c r="N24" i="70"/>
  <c r="N22" i="70"/>
  <c r="N23" i="70"/>
  <c r="J17" i="45"/>
  <c r="M43" i="60"/>
  <c r="L43" i="60"/>
  <c r="M44" i="60"/>
  <c r="Q18" i="63"/>
  <c r="G18" i="63"/>
  <c r="F18" i="63"/>
  <c r="M15" i="65"/>
  <c r="L15" i="65"/>
  <c r="Q15" i="65"/>
  <c r="O16" i="47"/>
  <c r="Q32" i="60"/>
  <c r="G32" i="60"/>
  <c r="F32" i="60"/>
  <c r="Q44" i="60"/>
  <c r="F44" i="60"/>
  <c r="L13" i="63"/>
  <c r="M13" i="63"/>
  <c r="M16" i="63"/>
  <c r="L16" i="63"/>
  <c r="J30" i="47"/>
  <c r="L25" i="47" s="1"/>
  <c r="M13" i="47"/>
  <c r="M14" i="47"/>
  <c r="M18" i="47"/>
  <c r="M21" i="47"/>
  <c r="M22" i="47"/>
  <c r="M26" i="47"/>
  <c r="H35" i="47"/>
  <c r="H36" i="47"/>
  <c r="G35" i="46"/>
  <c r="F25" i="70"/>
  <c r="J25" i="70"/>
  <c r="F35" i="70"/>
  <c r="I21" i="71"/>
  <c r="L16" i="60"/>
  <c r="M17" i="60"/>
  <c r="L17" i="60"/>
  <c r="L46" i="60"/>
  <c r="M48" i="60"/>
  <c r="L48" i="60"/>
  <c r="Q26" i="63"/>
  <c r="G26" i="63"/>
  <c r="F26" i="63"/>
  <c r="G13" i="72"/>
  <c r="F13" i="72"/>
  <c r="R18" i="66"/>
  <c r="F18" i="66"/>
  <c r="Q23" i="73"/>
  <c r="F23" i="73"/>
  <c r="G42" i="73"/>
  <c r="F42" i="73"/>
  <c r="Q42" i="73"/>
  <c r="S42" i="73" s="1"/>
  <c r="J17" i="71"/>
  <c r="R11" i="60"/>
  <c r="R13" i="60"/>
  <c r="R16" i="60"/>
  <c r="G18" i="60"/>
  <c r="R18" i="60"/>
  <c r="G19" i="60"/>
  <c r="R25" i="60"/>
  <c r="R24" i="60"/>
  <c r="L26" i="60"/>
  <c r="R29" i="60"/>
  <c r="G44" i="60"/>
  <c r="G45" i="60"/>
  <c r="R46" i="60"/>
  <c r="F12" i="63"/>
  <c r="M12" i="63"/>
  <c r="Q13" i="63"/>
  <c r="F14" i="63"/>
  <c r="R20" i="63"/>
  <c r="L21" i="63"/>
  <c r="L24" i="63"/>
  <c r="O31" i="63"/>
  <c r="M27" i="63"/>
  <c r="Q45" i="63"/>
  <c r="G45" i="63"/>
  <c r="M16" i="72"/>
  <c r="R46" i="72"/>
  <c r="M19" i="66"/>
  <c r="R18" i="73"/>
  <c r="M16" i="65"/>
  <c r="M31" i="70"/>
  <c r="J18" i="45"/>
  <c r="F28" i="60"/>
  <c r="F34" i="60"/>
  <c r="F42" i="60"/>
  <c r="Q43" i="60"/>
  <c r="G14" i="63"/>
  <c r="R15" i="63"/>
  <c r="L17" i="63"/>
  <c r="F19" i="63"/>
  <c r="M28" i="63"/>
  <c r="D22" i="72"/>
  <c r="H16" i="72" s="1"/>
  <c r="L12" i="72"/>
  <c r="M12" i="72"/>
  <c r="M47" i="72"/>
  <c r="R14" i="66"/>
  <c r="M13" i="73"/>
  <c r="L13" i="73"/>
  <c r="M16" i="73"/>
  <c r="M23" i="73"/>
  <c r="R22" i="73"/>
  <c r="F22" i="73"/>
  <c r="Q14" i="65"/>
  <c r="G14" i="65"/>
  <c r="F14" i="65"/>
  <c r="J35" i="49"/>
  <c r="J102" i="49"/>
  <c r="J85" i="49"/>
  <c r="I21" i="45"/>
  <c r="I12" i="71"/>
  <c r="I20" i="71"/>
  <c r="R31" i="60"/>
  <c r="L44" i="60"/>
  <c r="Q46" i="63"/>
  <c r="L46" i="63"/>
  <c r="L12" i="66"/>
  <c r="M12" i="66"/>
  <c r="G21" i="66"/>
  <c r="Q21" i="66"/>
  <c r="F21" i="66"/>
  <c r="Q41" i="66"/>
  <c r="S41" i="66" s="1"/>
  <c r="G41" i="66"/>
  <c r="F41" i="66"/>
  <c r="G17" i="73"/>
  <c r="G13" i="65"/>
  <c r="R13" i="65"/>
  <c r="I22" i="49"/>
  <c r="K22" i="49" s="1"/>
  <c r="I89" i="49"/>
  <c r="K89" i="49" s="1"/>
  <c r="R28" i="63"/>
  <c r="G31" i="63"/>
  <c r="M32" i="63"/>
  <c r="M42" i="63"/>
  <c r="M46" i="63"/>
  <c r="R47" i="63"/>
  <c r="Q11" i="72"/>
  <c r="Q16" i="72"/>
  <c r="F17" i="72"/>
  <c r="Q21" i="72"/>
  <c r="M42" i="72"/>
  <c r="F46" i="72"/>
  <c r="L47" i="72"/>
  <c r="F14" i="66"/>
  <c r="R21" i="66"/>
  <c r="L16" i="73"/>
  <c r="G23" i="73"/>
  <c r="F18" i="73"/>
  <c r="M19" i="73"/>
  <c r="M20" i="73"/>
  <c r="Q16" i="65"/>
  <c r="G17" i="65"/>
  <c r="L25" i="65"/>
  <c r="F28" i="65"/>
  <c r="M28" i="65"/>
  <c r="F31" i="65"/>
  <c r="J103" i="49"/>
  <c r="Q29" i="63"/>
  <c r="Q49" i="63"/>
  <c r="Q12" i="72"/>
  <c r="F15" i="72"/>
  <c r="G17" i="72"/>
  <c r="Q44" i="72"/>
  <c r="R44" i="72"/>
  <c r="G46" i="72"/>
  <c r="R48" i="72"/>
  <c r="R47" i="72"/>
  <c r="Q12" i="66"/>
  <c r="G14" i="66"/>
  <c r="M15" i="66"/>
  <c r="Q17" i="66"/>
  <c r="R17" i="66"/>
  <c r="G18" i="66"/>
  <c r="R23" i="66"/>
  <c r="R19" i="66"/>
  <c r="R23" i="73"/>
  <c r="G18" i="73"/>
  <c r="G22" i="73"/>
  <c r="R30" i="65"/>
  <c r="G31" i="65"/>
  <c r="J20" i="49"/>
  <c r="I82" i="49"/>
  <c r="K82" i="49" s="1"/>
  <c r="L16" i="72"/>
  <c r="L21" i="72"/>
  <c r="M18" i="72"/>
  <c r="E35" i="72"/>
  <c r="I32" i="72" s="1"/>
  <c r="K35" i="72"/>
  <c r="O32" i="72" s="1"/>
  <c r="M45" i="72"/>
  <c r="Q20" i="66"/>
  <c r="M20" i="66"/>
  <c r="F17" i="73"/>
  <c r="L23" i="73"/>
  <c r="G20" i="73"/>
  <c r="L16" i="65"/>
  <c r="F26" i="65"/>
  <c r="I85" i="49"/>
  <c r="I93" i="49"/>
  <c r="L35" i="47"/>
  <c r="L34" i="47"/>
  <c r="L36" i="47"/>
  <c r="L32" i="47"/>
  <c r="H18" i="47"/>
  <c r="H26" i="47"/>
  <c r="D30" i="47"/>
  <c r="M14" i="46"/>
  <c r="N13" i="46"/>
  <c r="N30" i="46"/>
  <c r="M27" i="60"/>
  <c r="L27" i="60"/>
  <c r="F15" i="63"/>
  <c r="G15" i="63"/>
  <c r="Q13" i="72"/>
  <c r="G20" i="66"/>
  <c r="R20" i="66"/>
  <c r="F20" i="66"/>
  <c r="P12" i="47"/>
  <c r="O13" i="47"/>
  <c r="O17" i="47"/>
  <c r="O21" i="47"/>
  <c r="O25" i="47"/>
  <c r="O29" i="47"/>
  <c r="H32" i="47"/>
  <c r="O35" i="47"/>
  <c r="J15" i="45"/>
  <c r="M15" i="60"/>
  <c r="L15" i="60"/>
  <c r="R20" i="60"/>
  <c r="L31" i="60"/>
  <c r="M31" i="60"/>
  <c r="Q15" i="63"/>
  <c r="G29" i="63"/>
  <c r="R29" i="63"/>
  <c r="F29" i="63"/>
  <c r="H14" i="47"/>
  <c r="H22" i="47"/>
  <c r="M35" i="47"/>
  <c r="M30" i="70"/>
  <c r="G21" i="60"/>
  <c r="F21" i="60"/>
  <c r="M45" i="60"/>
  <c r="L45" i="60"/>
  <c r="J49" i="60"/>
  <c r="N47" i="60" s="1"/>
  <c r="M13" i="72"/>
  <c r="L13" i="72"/>
  <c r="R20" i="72"/>
  <c r="F20" i="72"/>
  <c r="M32" i="47"/>
  <c r="O36" i="47"/>
  <c r="M27" i="46"/>
  <c r="D25" i="70"/>
  <c r="N27" i="70"/>
  <c r="M11" i="60"/>
  <c r="L11" i="60"/>
  <c r="L18" i="60"/>
  <c r="M18" i="60"/>
  <c r="Q21" i="60"/>
  <c r="M25" i="60"/>
  <c r="L25" i="60"/>
  <c r="M34" i="60"/>
  <c r="L34" i="60"/>
  <c r="M42" i="60"/>
  <c r="L42" i="60"/>
  <c r="G17" i="63"/>
  <c r="R17" i="63"/>
  <c r="F17" i="63"/>
  <c r="F46" i="63"/>
  <c r="G46" i="63"/>
  <c r="M15" i="72"/>
  <c r="L15" i="72"/>
  <c r="F48" i="72"/>
  <c r="G48" i="72"/>
  <c r="Q48" i="72"/>
  <c r="N16" i="70"/>
  <c r="G49" i="63"/>
  <c r="R49" i="63"/>
  <c r="F49" i="63"/>
  <c r="M12" i="47"/>
  <c r="G13" i="60"/>
  <c r="F13" i="60"/>
  <c r="M20" i="60"/>
  <c r="L20" i="60"/>
  <c r="G24" i="60"/>
  <c r="F24" i="60"/>
  <c r="G43" i="60"/>
  <c r="F43" i="60"/>
  <c r="F27" i="63"/>
  <c r="G27" i="63"/>
  <c r="F18" i="65"/>
  <c r="G18" i="65"/>
  <c r="Q18" i="65"/>
  <c r="G11" i="60"/>
  <c r="Q16" i="60"/>
  <c r="G20" i="60"/>
  <c r="Q28" i="60"/>
  <c r="G34" i="60"/>
  <c r="G42" i="60"/>
  <c r="Q46" i="60"/>
  <c r="R13" i="63"/>
  <c r="G16" i="63"/>
  <c r="F16" i="63"/>
  <c r="Q16" i="63"/>
  <c r="M17" i="63"/>
  <c r="M18" i="63"/>
  <c r="L18" i="63"/>
  <c r="R24" i="63"/>
  <c r="G28" i="63"/>
  <c r="F28" i="63"/>
  <c r="Q28" i="63"/>
  <c r="M29" i="63"/>
  <c r="M31" i="63"/>
  <c r="L31" i="63"/>
  <c r="R44" i="63"/>
  <c r="G47" i="63"/>
  <c r="F47" i="63"/>
  <c r="Q47" i="63"/>
  <c r="M49" i="63"/>
  <c r="G11" i="72"/>
  <c r="F11" i="72"/>
  <c r="K22" i="72"/>
  <c r="R15" i="72"/>
  <c r="M17" i="72"/>
  <c r="L17" i="72"/>
  <c r="M20" i="72"/>
  <c r="L20" i="72"/>
  <c r="Q20" i="72"/>
  <c r="G45" i="72"/>
  <c r="R45" i="72"/>
  <c r="F45" i="72"/>
  <c r="G12" i="66"/>
  <c r="R12" i="66"/>
  <c r="F12" i="66"/>
  <c r="F12" i="73"/>
  <c r="Q12" i="73"/>
  <c r="G12" i="73"/>
  <c r="D24" i="73"/>
  <c r="G38" i="73"/>
  <c r="D45" i="73"/>
  <c r="H44" i="73" s="1"/>
  <c r="Q38" i="73"/>
  <c r="S38" i="73" s="1"/>
  <c r="F38" i="73"/>
  <c r="M17" i="65"/>
  <c r="L17" i="65"/>
  <c r="G27" i="65"/>
  <c r="R27" i="65"/>
  <c r="F27" i="65"/>
  <c r="J12" i="71"/>
  <c r="M12" i="60"/>
  <c r="L12" i="60"/>
  <c r="R14" i="60"/>
  <c r="G17" i="60"/>
  <c r="F17" i="60"/>
  <c r="Q17" i="60"/>
  <c r="M19" i="60"/>
  <c r="L19" i="60"/>
  <c r="R26" i="60"/>
  <c r="G29" i="60"/>
  <c r="F29" i="60"/>
  <c r="Q29" i="60"/>
  <c r="M32" i="60"/>
  <c r="L32" i="60"/>
  <c r="D49" i="60"/>
  <c r="H47" i="60" s="1"/>
  <c r="M41" i="60"/>
  <c r="L41" i="60"/>
  <c r="R44" i="60"/>
  <c r="G48" i="60"/>
  <c r="F48" i="60"/>
  <c r="Q48" i="60"/>
  <c r="Q12" i="63"/>
  <c r="Q19" i="63"/>
  <c r="Q32" i="63"/>
  <c r="F42" i="63"/>
  <c r="Q42" i="63"/>
  <c r="G12" i="72"/>
  <c r="F12" i="72"/>
  <c r="G14" i="72"/>
  <c r="F14" i="72"/>
  <c r="G18" i="72"/>
  <c r="Q18" i="72"/>
  <c r="F18" i="72"/>
  <c r="L22" i="66"/>
  <c r="M22" i="66"/>
  <c r="J16" i="71"/>
  <c r="Q11" i="60"/>
  <c r="Q20" i="60"/>
  <c r="F25" i="60"/>
  <c r="Q25" i="60"/>
  <c r="Q34" i="60"/>
  <c r="K49" i="60"/>
  <c r="O47" i="60" s="1"/>
  <c r="Q42" i="60"/>
  <c r="G11" i="63"/>
  <c r="F11" i="63"/>
  <c r="Q11" i="63"/>
  <c r="M14" i="63"/>
  <c r="L14" i="63"/>
  <c r="G20" i="63"/>
  <c r="F20" i="63"/>
  <c r="Q20" i="63"/>
  <c r="G25" i="63"/>
  <c r="F25" i="63"/>
  <c r="Q25" i="63"/>
  <c r="M26" i="63"/>
  <c r="L26" i="63"/>
  <c r="G34" i="63"/>
  <c r="F34" i="63"/>
  <c r="Q34" i="63"/>
  <c r="G43" i="63"/>
  <c r="F43" i="63"/>
  <c r="Q43" i="63"/>
  <c r="M45" i="63"/>
  <c r="L45" i="63"/>
  <c r="G16" i="72"/>
  <c r="F16" i="72"/>
  <c r="G19" i="72"/>
  <c r="F19" i="72"/>
  <c r="F23" i="66"/>
  <c r="G23" i="66"/>
  <c r="Q23" i="66"/>
  <c r="E22" i="72"/>
  <c r="R11" i="72"/>
  <c r="Q15" i="72"/>
  <c r="J35" i="72"/>
  <c r="N32" i="72" s="1"/>
  <c r="G47" i="72"/>
  <c r="F47" i="72"/>
  <c r="Q47" i="72"/>
  <c r="G13" i="66"/>
  <c r="F13" i="66"/>
  <c r="Q13" i="66"/>
  <c r="M14" i="66"/>
  <c r="L14" i="66"/>
  <c r="G19" i="66"/>
  <c r="F19" i="66"/>
  <c r="Q19" i="66"/>
  <c r="M21" i="66"/>
  <c r="L21" i="66"/>
  <c r="Q22" i="66"/>
  <c r="G13" i="73"/>
  <c r="F13" i="73"/>
  <c r="Q13" i="73"/>
  <c r="G16" i="73"/>
  <c r="F16" i="73"/>
  <c r="F19" i="73"/>
  <c r="G19" i="73"/>
  <c r="L13" i="65"/>
  <c r="M13" i="65"/>
  <c r="G15" i="65"/>
  <c r="F15" i="65"/>
  <c r="O29" i="65"/>
  <c r="O25" i="65"/>
  <c r="O15" i="65"/>
  <c r="O12" i="65"/>
  <c r="O30" i="65"/>
  <c r="O27" i="65"/>
  <c r="O16" i="65"/>
  <c r="O13" i="65"/>
  <c r="O19" i="65"/>
  <c r="O18" i="65"/>
  <c r="O31" i="65"/>
  <c r="O14" i="65"/>
  <c r="O28" i="65"/>
  <c r="L30" i="65"/>
  <c r="M30" i="65"/>
  <c r="I12" i="49"/>
  <c r="J90" i="49"/>
  <c r="J23" i="49"/>
  <c r="I24" i="49"/>
  <c r="Q12" i="60"/>
  <c r="Q41" i="60"/>
  <c r="R12" i="63"/>
  <c r="R42" i="63"/>
  <c r="J22" i="72"/>
  <c r="F21" i="72"/>
  <c r="F42" i="72"/>
  <c r="D50" i="72"/>
  <c r="H49" i="72" s="1"/>
  <c r="Q42" i="72"/>
  <c r="L48" i="72"/>
  <c r="Q15" i="66"/>
  <c r="L23" i="66"/>
  <c r="G22" i="66"/>
  <c r="R22" i="66"/>
  <c r="F22" i="66"/>
  <c r="R34" i="66"/>
  <c r="R42" i="66" s="1"/>
  <c r="E42" i="66"/>
  <c r="I40" i="66" s="1"/>
  <c r="G38" i="66"/>
  <c r="F38" i="66"/>
  <c r="G14" i="73"/>
  <c r="F14" i="73"/>
  <c r="M18" i="73"/>
  <c r="L18" i="73"/>
  <c r="E24" i="73"/>
  <c r="E45" i="73"/>
  <c r="I44" i="73" s="1"/>
  <c r="R37" i="73"/>
  <c r="S37" i="73" s="1"/>
  <c r="G37" i="73"/>
  <c r="F37" i="73"/>
  <c r="Q13" i="65"/>
  <c r="G16" i="65"/>
  <c r="R16" i="65"/>
  <c r="O17" i="65"/>
  <c r="J32" i="65"/>
  <c r="M26" i="65"/>
  <c r="L26" i="65"/>
  <c r="Q30" i="65"/>
  <c r="J84" i="49"/>
  <c r="J92" i="49"/>
  <c r="R12" i="60"/>
  <c r="G20" i="72"/>
  <c r="M21" i="72"/>
  <c r="L18" i="72"/>
  <c r="D35" i="72"/>
  <c r="H32" i="72" s="1"/>
  <c r="E50" i="72"/>
  <c r="I49" i="72" s="1"/>
  <c r="G43" i="72"/>
  <c r="F43" i="72"/>
  <c r="Q43" i="72"/>
  <c r="F44" i="72"/>
  <c r="M44" i="72"/>
  <c r="M46" i="72"/>
  <c r="L46" i="72"/>
  <c r="J50" i="72"/>
  <c r="N49" i="72" s="1"/>
  <c r="G16" i="66"/>
  <c r="F16" i="66"/>
  <c r="Q16" i="66"/>
  <c r="F17" i="66"/>
  <c r="M17" i="66"/>
  <c r="M18" i="66"/>
  <c r="L18" i="66"/>
  <c r="F34" i="66"/>
  <c r="F36" i="66"/>
  <c r="Q36" i="66"/>
  <c r="S36" i="66" s="1"/>
  <c r="L14" i="73"/>
  <c r="M14" i="73"/>
  <c r="Q16" i="73"/>
  <c r="Q41" i="73"/>
  <c r="S41" i="73" s="1"/>
  <c r="F41" i="73"/>
  <c r="G41" i="73"/>
  <c r="M18" i="65"/>
  <c r="L18" i="65"/>
  <c r="F16" i="65"/>
  <c r="G25" i="65"/>
  <c r="F25" i="65"/>
  <c r="K32" i="65"/>
  <c r="O32" i="65" s="1"/>
  <c r="J95" i="49"/>
  <c r="J28" i="49"/>
  <c r="R42" i="72"/>
  <c r="Q35" i="66"/>
  <c r="S35" i="66" s="1"/>
  <c r="F35" i="66"/>
  <c r="J24" i="73"/>
  <c r="M15" i="73"/>
  <c r="L15" i="73"/>
  <c r="G21" i="73"/>
  <c r="F21" i="73"/>
  <c r="Q21" i="73"/>
  <c r="M22" i="73"/>
  <c r="L22" i="73"/>
  <c r="Q40" i="73"/>
  <c r="S40" i="73" s="1"/>
  <c r="F40" i="73"/>
  <c r="E32" i="65"/>
  <c r="R25" i="65"/>
  <c r="Q28" i="65"/>
  <c r="J82" i="49"/>
  <c r="J15" i="49"/>
  <c r="I16" i="49"/>
  <c r="K16" i="49" s="1"/>
  <c r="I25" i="49"/>
  <c r="J32" i="49"/>
  <c r="I34" i="49"/>
  <c r="D42" i="66"/>
  <c r="H40" i="66" s="1"/>
  <c r="G34" i="66"/>
  <c r="F37" i="66"/>
  <c r="Q39" i="66"/>
  <c r="S39" i="66" s="1"/>
  <c r="F39" i="66"/>
  <c r="K24" i="73"/>
  <c r="Q17" i="73"/>
  <c r="Q20" i="73"/>
  <c r="R43" i="73"/>
  <c r="S43" i="73" s="1"/>
  <c r="G43" i="73"/>
  <c r="G39" i="73"/>
  <c r="Q39" i="73"/>
  <c r="S39" i="73" s="1"/>
  <c r="F39" i="73"/>
  <c r="G12" i="65"/>
  <c r="F12" i="65"/>
  <c r="Q12" i="65"/>
  <c r="F13" i="65"/>
  <c r="M14" i="65"/>
  <c r="L14" i="65"/>
  <c r="G29" i="65"/>
  <c r="F29" i="65"/>
  <c r="Q29" i="65"/>
  <c r="F30" i="65"/>
  <c r="M31" i="65"/>
  <c r="L31" i="65"/>
  <c r="I17" i="49"/>
  <c r="I35" i="49"/>
  <c r="J12" i="49"/>
  <c r="I80" i="49"/>
  <c r="I13" i="49"/>
  <c r="J16" i="49"/>
  <c r="I88" i="49"/>
  <c r="I21" i="49"/>
  <c r="J24" i="49"/>
  <c r="I96" i="49"/>
  <c r="I29" i="49"/>
  <c r="J34" i="49"/>
  <c r="D73" i="49"/>
  <c r="J80" i="49"/>
  <c r="J13" i="49"/>
  <c r="I20" i="49"/>
  <c r="J88" i="49"/>
  <c r="I95" i="49"/>
  <c r="K95" i="49" s="1"/>
  <c r="I28" i="49"/>
  <c r="K28" i="49" s="1"/>
  <c r="J96" i="49"/>
  <c r="I103" i="49"/>
  <c r="K103" i="49" s="1"/>
  <c r="E73" i="49"/>
  <c r="J93" i="49"/>
  <c r="I18" i="49"/>
  <c r="J21" i="49"/>
  <c r="I26" i="49"/>
  <c r="J29" i="49"/>
  <c r="I36" i="49"/>
  <c r="K36" i="49" s="1"/>
  <c r="J81" i="49"/>
  <c r="I86" i="49"/>
  <c r="J89" i="49"/>
  <c r="I94" i="49"/>
  <c r="I32" i="49"/>
  <c r="R19" i="65" l="1"/>
  <c r="K32" i="49"/>
  <c r="G19" i="65"/>
  <c r="M19" i="65"/>
  <c r="Q19" i="65"/>
  <c r="K85" i="49"/>
  <c r="M58" i="50"/>
  <c r="M55" i="50"/>
  <c r="K86" i="49"/>
  <c r="M63" i="50"/>
  <c r="K94" i="49"/>
  <c r="K88" i="49"/>
  <c r="M64" i="50"/>
  <c r="M56" i="50"/>
  <c r="M59" i="50"/>
  <c r="M33" i="50"/>
  <c r="F35" i="50"/>
  <c r="M61" i="50"/>
  <c r="K101" i="49"/>
  <c r="K87" i="49"/>
  <c r="K34" i="49"/>
  <c r="M60" i="50"/>
  <c r="M66" i="50"/>
  <c r="I35" i="50"/>
  <c r="K102" i="49"/>
  <c r="K96" i="49"/>
  <c r="K93" i="49"/>
  <c r="F73" i="49"/>
  <c r="K19" i="49"/>
  <c r="E10" i="57"/>
  <c r="D10" i="58"/>
  <c r="D116" i="58"/>
  <c r="D78" i="58"/>
  <c r="D41" i="58"/>
  <c r="Q39" i="78"/>
  <c r="J39" i="78"/>
  <c r="N39" i="78"/>
  <c r="H39" i="78"/>
  <c r="R39" i="78"/>
  <c r="O39" i="78"/>
  <c r="I39" i="78"/>
  <c r="K39" i="78"/>
  <c r="N39" i="77"/>
  <c r="H39" i="77"/>
  <c r="J39" i="77"/>
  <c r="Q39" i="77"/>
  <c r="I39" i="77"/>
  <c r="R39" i="77"/>
  <c r="K39" i="77"/>
  <c r="O39" i="77"/>
  <c r="K17" i="49"/>
  <c r="S34" i="66"/>
  <c r="M24" i="50"/>
  <c r="K84" i="49"/>
  <c r="K91" i="49"/>
  <c r="K92" i="49"/>
  <c r="K35" i="49"/>
  <c r="K80" i="49"/>
  <c r="K81" i="49"/>
  <c r="K21" i="49"/>
  <c r="K25" i="49"/>
  <c r="K20" i="49"/>
  <c r="K18" i="49"/>
  <c r="K12" i="49"/>
  <c r="K26" i="49"/>
  <c r="K29" i="49"/>
  <c r="K24" i="49"/>
  <c r="K27" i="49"/>
  <c r="K13" i="49"/>
  <c r="K14" i="49"/>
  <c r="K35" i="50"/>
  <c r="N124" i="53"/>
  <c r="L67" i="50"/>
  <c r="K67" i="50"/>
  <c r="D67" i="58"/>
  <c r="R24" i="66"/>
  <c r="R44" i="66" s="1"/>
  <c r="Q24" i="66"/>
  <c r="N25" i="46"/>
  <c r="M25" i="46"/>
  <c r="I19" i="45"/>
  <c r="J19" i="71"/>
  <c r="O48" i="72"/>
  <c r="O49" i="72"/>
  <c r="H50" i="63"/>
  <c r="H48" i="63"/>
  <c r="O50" i="63"/>
  <c r="O48" i="63"/>
  <c r="I43" i="60"/>
  <c r="I47" i="60"/>
  <c r="M135" i="53"/>
  <c r="J15" i="71"/>
  <c r="N135" i="53"/>
  <c r="M127" i="53"/>
  <c r="N26" i="72"/>
  <c r="N33" i="72"/>
  <c r="N25" i="72"/>
  <c r="N31" i="72"/>
  <c r="N34" i="72"/>
  <c r="N24" i="72"/>
  <c r="N29" i="72"/>
  <c r="N28" i="72"/>
  <c r="N30" i="72"/>
  <c r="N27" i="72"/>
  <c r="O30" i="72"/>
  <c r="O27" i="72"/>
  <c r="O26" i="72"/>
  <c r="O33" i="72"/>
  <c r="O25" i="72"/>
  <c r="O31" i="72"/>
  <c r="O34" i="72"/>
  <c r="O24" i="72"/>
  <c r="O29" i="72"/>
  <c r="O28" i="72"/>
  <c r="H24" i="72"/>
  <c r="H29" i="72"/>
  <c r="H28" i="72"/>
  <c r="H30" i="72"/>
  <c r="H27" i="72"/>
  <c r="H26" i="72"/>
  <c r="H33" i="72"/>
  <c r="H25" i="72"/>
  <c r="H34" i="72"/>
  <c r="H31" i="72"/>
  <c r="I25" i="72"/>
  <c r="I31" i="72"/>
  <c r="I34" i="72"/>
  <c r="I28" i="72"/>
  <c r="I24" i="72"/>
  <c r="I29" i="72"/>
  <c r="I30" i="72"/>
  <c r="I27" i="72"/>
  <c r="I26" i="72"/>
  <c r="I33" i="72"/>
  <c r="S20" i="73"/>
  <c r="I20" i="45"/>
  <c r="S14" i="63"/>
  <c r="E112" i="57"/>
  <c r="S18" i="72"/>
  <c r="J20" i="45"/>
  <c r="J20" i="71"/>
  <c r="K20" i="71" s="1"/>
  <c r="J21" i="71"/>
  <c r="K21" i="71" s="1"/>
  <c r="F33" i="47"/>
  <c r="F67" i="47"/>
  <c r="G33" i="47"/>
  <c r="G67" i="47"/>
  <c r="S15" i="66"/>
  <c r="O20" i="70"/>
  <c r="L126" i="51"/>
  <c r="S14" i="60"/>
  <c r="O16" i="46"/>
  <c r="L50" i="63"/>
  <c r="O47" i="63"/>
  <c r="D52" i="63"/>
  <c r="K52" i="63"/>
  <c r="J22" i="71"/>
  <c r="K22" i="71" s="1"/>
  <c r="Q15" i="47"/>
  <c r="F50" i="63"/>
  <c r="S46" i="72"/>
  <c r="S43" i="63"/>
  <c r="L137" i="51"/>
  <c r="G26" i="47"/>
  <c r="G61" i="47"/>
  <c r="G57" i="47"/>
  <c r="G56" i="47"/>
  <c r="G60" i="47"/>
  <c r="G47" i="47"/>
  <c r="G63" i="47"/>
  <c r="G52" i="47"/>
  <c r="G49" i="47"/>
  <c r="G55" i="47"/>
  <c r="G59" i="47"/>
  <c r="G48" i="47"/>
  <c r="G51" i="47"/>
  <c r="G50" i="47"/>
  <c r="G58" i="47"/>
  <c r="G53" i="47"/>
  <c r="G46" i="47"/>
  <c r="G54" i="47"/>
  <c r="G62" i="47"/>
  <c r="F36" i="47"/>
  <c r="F68" i="47"/>
  <c r="F70" i="47"/>
  <c r="F66" i="47"/>
  <c r="F69" i="47"/>
  <c r="G36" i="47"/>
  <c r="G70" i="47"/>
  <c r="G69" i="47"/>
  <c r="G68" i="47"/>
  <c r="G66" i="47"/>
  <c r="F54" i="47"/>
  <c r="F58" i="47"/>
  <c r="F60" i="47"/>
  <c r="F55" i="47"/>
  <c r="F50" i="47"/>
  <c r="F53" i="47"/>
  <c r="F57" i="47"/>
  <c r="F62" i="47"/>
  <c r="F47" i="47"/>
  <c r="F48" i="47"/>
  <c r="F51" i="47"/>
  <c r="F46" i="47"/>
  <c r="F49" i="47"/>
  <c r="F63" i="47"/>
  <c r="F52" i="47"/>
  <c r="F61" i="47"/>
  <c r="F56" i="47"/>
  <c r="F59" i="47"/>
  <c r="J52" i="63"/>
  <c r="O34" i="70"/>
  <c r="L112" i="51"/>
  <c r="J16" i="45"/>
  <c r="K16" i="45" s="1"/>
  <c r="O18" i="66"/>
  <c r="S17" i="73"/>
  <c r="S17" i="60"/>
  <c r="O28" i="70"/>
  <c r="K20" i="48"/>
  <c r="N127" i="53"/>
  <c r="M100" i="53"/>
  <c r="E52" i="63"/>
  <c r="N132" i="53"/>
  <c r="O33" i="70"/>
  <c r="O30" i="70"/>
  <c r="O17" i="66"/>
  <c r="O31" i="46"/>
  <c r="S14" i="72"/>
  <c r="O21" i="66"/>
  <c r="O20" i="66"/>
  <c r="Q19" i="47"/>
  <c r="O29" i="70"/>
  <c r="O23" i="66"/>
  <c r="O16" i="66"/>
  <c r="N130" i="53"/>
  <c r="S43" i="72"/>
  <c r="O12" i="66"/>
  <c r="O19" i="66"/>
  <c r="S16" i="66"/>
  <c r="S19" i="60"/>
  <c r="G50" i="63"/>
  <c r="D44" i="66"/>
  <c r="E52" i="72"/>
  <c r="Q36" i="47"/>
  <c r="S13" i="60"/>
  <c r="S22" i="65"/>
  <c r="S21" i="65"/>
  <c r="K27" i="47"/>
  <c r="G16" i="47"/>
  <c r="S45" i="63"/>
  <c r="I18" i="71"/>
  <c r="R50" i="63"/>
  <c r="K18" i="47"/>
  <c r="D69" i="53"/>
  <c r="I50" i="63"/>
  <c r="N50" i="63"/>
  <c r="S46" i="63"/>
  <c r="M50" i="63"/>
  <c r="Q50" i="63"/>
  <c r="K52" i="72"/>
  <c r="F32" i="65"/>
  <c r="Q22" i="47"/>
  <c r="S15" i="60"/>
  <c r="D52" i="72"/>
  <c r="S18" i="65"/>
  <c r="O25" i="63"/>
  <c r="G29" i="47"/>
  <c r="S31" i="60"/>
  <c r="Q26" i="47"/>
  <c r="S19" i="73"/>
  <c r="O15" i="66"/>
  <c r="O22" i="66"/>
  <c r="O13" i="66"/>
  <c r="I42" i="60"/>
  <c r="E44" i="66"/>
  <c r="D47" i="73"/>
  <c r="I45" i="60"/>
  <c r="O30" i="46"/>
  <c r="I44" i="60"/>
  <c r="J11" i="45"/>
  <c r="K11" i="45" s="1"/>
  <c r="J52" i="72"/>
  <c r="E47" i="73"/>
  <c r="M132" i="53"/>
  <c r="M124" i="53"/>
  <c r="S24" i="63"/>
  <c r="S22" i="73"/>
  <c r="S43" i="60"/>
  <c r="K21" i="48"/>
  <c r="Q32" i="47"/>
  <c r="D40" i="51"/>
  <c r="S17" i="72"/>
  <c r="I13" i="45"/>
  <c r="K13" i="45" s="1"/>
  <c r="S21" i="73"/>
  <c r="S28" i="65"/>
  <c r="S16" i="72"/>
  <c r="O24" i="70"/>
  <c r="S31" i="63"/>
  <c r="S18" i="66"/>
  <c r="Q29" i="47"/>
  <c r="S26" i="63"/>
  <c r="S15" i="72"/>
  <c r="O26" i="63"/>
  <c r="F34" i="47"/>
  <c r="Q18" i="47"/>
  <c r="D102" i="53"/>
  <c r="O29" i="63"/>
  <c r="K24" i="48"/>
  <c r="K17" i="48"/>
  <c r="G20" i="47"/>
  <c r="G27" i="47"/>
  <c r="G15" i="47"/>
  <c r="G13" i="47"/>
  <c r="G22" i="47"/>
  <c r="G19" i="47"/>
  <c r="G17" i="47"/>
  <c r="Q23" i="47"/>
  <c r="O18" i="70"/>
  <c r="S27" i="65"/>
  <c r="F32" i="47"/>
  <c r="M58" i="53"/>
  <c r="S16" i="65"/>
  <c r="F35" i="47"/>
  <c r="S18" i="63"/>
  <c r="Q17" i="47"/>
  <c r="G34" i="47"/>
  <c r="S14" i="66"/>
  <c r="K15" i="48"/>
  <c r="O23" i="70"/>
  <c r="O21" i="70"/>
  <c r="O13" i="70"/>
  <c r="Q27" i="47"/>
  <c r="K12" i="48"/>
  <c r="S26" i="65"/>
  <c r="Q25" i="47"/>
  <c r="S15" i="73"/>
  <c r="S25" i="63"/>
  <c r="I32" i="63"/>
  <c r="Q34" i="47"/>
  <c r="N69" i="53"/>
  <c r="S16" i="63"/>
  <c r="L28" i="47"/>
  <c r="K26" i="48"/>
  <c r="K16" i="48"/>
  <c r="D112" i="51"/>
  <c r="S14" i="73"/>
  <c r="E151" i="57"/>
  <c r="S13" i="73"/>
  <c r="O44" i="63"/>
  <c r="S17" i="65"/>
  <c r="S45" i="60"/>
  <c r="Q22" i="72"/>
  <c r="S45" i="72"/>
  <c r="H20" i="72"/>
  <c r="S18" i="73"/>
  <c r="O15" i="46"/>
  <c r="M138" i="53"/>
  <c r="I26" i="63"/>
  <c r="O43" i="63"/>
  <c r="I17" i="45"/>
  <c r="K17" i="45" s="1"/>
  <c r="K69" i="53"/>
  <c r="M69" i="53" s="1"/>
  <c r="S23" i="66"/>
  <c r="S19" i="63"/>
  <c r="S26" i="60"/>
  <c r="O35" i="72"/>
  <c r="S13" i="63"/>
  <c r="I25" i="63"/>
  <c r="R35" i="63"/>
  <c r="S48" i="72"/>
  <c r="O42" i="63"/>
  <c r="H37" i="47"/>
  <c r="N58" i="53"/>
  <c r="N138" i="53"/>
  <c r="G112" i="51"/>
  <c r="E75" i="57"/>
  <c r="S42" i="60"/>
  <c r="I15" i="71"/>
  <c r="S28" i="60"/>
  <c r="I28" i="63"/>
  <c r="H15" i="72"/>
  <c r="O17" i="46"/>
  <c r="K16" i="71"/>
  <c r="F144" i="58"/>
  <c r="D144" i="58"/>
  <c r="D101" i="58"/>
  <c r="G36" i="53"/>
  <c r="N36" i="53"/>
  <c r="D36" i="58"/>
  <c r="D112" i="57"/>
  <c r="D140" i="57"/>
  <c r="N90" i="53"/>
  <c r="E147" i="57"/>
  <c r="E140" i="57"/>
  <c r="D147" i="57"/>
  <c r="D75" i="57"/>
  <c r="E40" i="57"/>
  <c r="S46" i="60"/>
  <c r="O27" i="63"/>
  <c r="O34" i="63"/>
  <c r="O45" i="63"/>
  <c r="O49" i="63"/>
  <c r="L29" i="47"/>
  <c r="I11" i="71"/>
  <c r="K11" i="71" s="1"/>
  <c r="K13" i="48"/>
  <c r="S32" i="60"/>
  <c r="S15" i="65"/>
  <c r="S31" i="65"/>
  <c r="J19" i="45"/>
  <c r="L15" i="47"/>
  <c r="O23" i="46"/>
  <c r="O24" i="46"/>
  <c r="I18" i="45"/>
  <c r="K18" i="45" s="1"/>
  <c r="S20" i="60"/>
  <c r="R24" i="73"/>
  <c r="I35" i="72"/>
  <c r="S32" i="63"/>
  <c r="S16" i="60"/>
  <c r="O32" i="63"/>
  <c r="S29" i="63"/>
  <c r="O46" i="63"/>
  <c r="L12" i="47"/>
  <c r="G35" i="47"/>
  <c r="O22" i="70"/>
  <c r="O17" i="70"/>
  <c r="O15" i="70"/>
  <c r="O32" i="46"/>
  <c r="O28" i="46"/>
  <c r="I19" i="71"/>
  <c r="K35" i="47"/>
  <c r="K34" i="47"/>
  <c r="K36" i="47"/>
  <c r="N126" i="53"/>
  <c r="M32" i="65"/>
  <c r="M37" i="47"/>
  <c r="K14" i="47"/>
  <c r="K15" i="47"/>
  <c r="K24" i="47"/>
  <c r="O43" i="72"/>
  <c r="O47" i="72"/>
  <c r="I11" i="60"/>
  <c r="O34" i="46"/>
  <c r="O19" i="46"/>
  <c r="S19" i="72"/>
  <c r="S16" i="73"/>
  <c r="L32" i="65"/>
  <c r="S12" i="66"/>
  <c r="N35" i="70"/>
  <c r="S29" i="60"/>
  <c r="K32" i="47"/>
  <c r="R35" i="72"/>
  <c r="O31" i="70"/>
  <c r="S18" i="60"/>
  <c r="K14" i="48"/>
  <c r="G18" i="47"/>
  <c r="G25" i="47"/>
  <c r="G28" i="47"/>
  <c r="G12" i="47"/>
  <c r="G14" i="47"/>
  <c r="G21" i="47"/>
  <c r="G24" i="47"/>
  <c r="E39" i="47"/>
  <c r="G23" i="47"/>
  <c r="I41" i="60"/>
  <c r="I49" i="60"/>
  <c r="I46" i="60"/>
  <c r="I48" i="60"/>
  <c r="I35" i="63"/>
  <c r="I27" i="63"/>
  <c r="I31" i="63"/>
  <c r="I34" i="63"/>
  <c r="S44" i="60"/>
  <c r="J21" i="45"/>
  <c r="K21" i="45" s="1"/>
  <c r="S12" i="72"/>
  <c r="K28" i="48"/>
  <c r="O19" i="70"/>
  <c r="O21" i="46"/>
  <c r="O18" i="46"/>
  <c r="S29" i="65"/>
  <c r="S30" i="65"/>
  <c r="S11" i="72"/>
  <c r="S25" i="60"/>
  <c r="S44" i="63"/>
  <c r="S17" i="66"/>
  <c r="S44" i="72"/>
  <c r="S14" i="65"/>
  <c r="R32" i="65"/>
  <c r="S11" i="63"/>
  <c r="S48" i="60"/>
  <c r="I14" i="71"/>
  <c r="K14" i="71" s="1"/>
  <c r="S47" i="63"/>
  <c r="O35" i="63"/>
  <c r="O24" i="63"/>
  <c r="O28" i="63"/>
  <c r="S17" i="63"/>
  <c r="Q35" i="47"/>
  <c r="Q21" i="47"/>
  <c r="S20" i="66"/>
  <c r="H21" i="72"/>
  <c r="L13" i="47"/>
  <c r="G32" i="47"/>
  <c r="K18" i="48"/>
  <c r="I14" i="45"/>
  <c r="K14" i="45" s="1"/>
  <c r="O20" i="46"/>
  <c r="F148" i="51"/>
  <c r="G40" i="51"/>
  <c r="N125" i="53"/>
  <c r="M149" i="53"/>
  <c r="M102" i="74"/>
  <c r="M142" i="53"/>
  <c r="L102" i="53"/>
  <c r="N102" i="53" s="1"/>
  <c r="K102" i="53"/>
  <c r="M90" i="53"/>
  <c r="G102" i="53"/>
  <c r="J102" i="53"/>
  <c r="M130" i="53"/>
  <c r="N131" i="53"/>
  <c r="M125" i="53"/>
  <c r="M131" i="53"/>
  <c r="M128" i="53"/>
  <c r="N133" i="53"/>
  <c r="M126" i="53"/>
  <c r="M136" i="53"/>
  <c r="J69" i="53"/>
  <c r="G69" i="53"/>
  <c r="N134" i="53"/>
  <c r="N25" i="53"/>
  <c r="M36" i="53"/>
  <c r="M25" i="53"/>
  <c r="M134" i="53"/>
  <c r="N129" i="53"/>
  <c r="M129" i="53"/>
  <c r="L133" i="51"/>
  <c r="J145" i="53"/>
  <c r="M25" i="70"/>
  <c r="S19" i="66"/>
  <c r="S47" i="72"/>
  <c r="I18" i="60"/>
  <c r="I16" i="60"/>
  <c r="I19" i="60"/>
  <c r="I14" i="60"/>
  <c r="O42" i="72"/>
  <c r="O44" i="72"/>
  <c r="H18" i="72"/>
  <c r="R22" i="60"/>
  <c r="H22" i="72"/>
  <c r="F22" i="72"/>
  <c r="L19" i="47"/>
  <c r="L16" i="47"/>
  <c r="J39" i="47"/>
  <c r="L17" i="47"/>
  <c r="J13" i="71"/>
  <c r="K13" i="71" s="1"/>
  <c r="Q20" i="47"/>
  <c r="I24" i="63"/>
  <c r="Q32" i="65"/>
  <c r="I13" i="60"/>
  <c r="I20" i="60"/>
  <c r="I22" i="60"/>
  <c r="O46" i="72"/>
  <c r="O45" i="72"/>
  <c r="Q13" i="47"/>
  <c r="H19" i="72"/>
  <c r="H13" i="72"/>
  <c r="H12" i="72"/>
  <c r="S13" i="72"/>
  <c r="L14" i="47"/>
  <c r="L23" i="47"/>
  <c r="L20" i="47"/>
  <c r="L18" i="47"/>
  <c r="L21" i="47"/>
  <c r="O29" i="46"/>
  <c r="Q28" i="47"/>
  <c r="K12" i="71"/>
  <c r="S13" i="65"/>
  <c r="S41" i="60"/>
  <c r="I21" i="60"/>
  <c r="S11" i="60"/>
  <c r="I12" i="60"/>
  <c r="E51" i="60"/>
  <c r="I17" i="60"/>
  <c r="O50" i="72"/>
  <c r="H14" i="72"/>
  <c r="S15" i="63"/>
  <c r="P30" i="47"/>
  <c r="H11" i="72"/>
  <c r="H17" i="72"/>
  <c r="L22" i="47"/>
  <c r="L27" i="47"/>
  <c r="L24" i="47"/>
  <c r="L26" i="47"/>
  <c r="S21" i="66"/>
  <c r="K22" i="45"/>
  <c r="S24" i="60"/>
  <c r="O22" i="46"/>
  <c r="L103" i="51"/>
  <c r="J150" i="51"/>
  <c r="L150" i="51" s="1"/>
  <c r="L40" i="51"/>
  <c r="L146" i="51"/>
  <c r="H148" i="51"/>
  <c r="L35" i="50"/>
  <c r="G146" i="51"/>
  <c r="E148" i="51"/>
  <c r="D146" i="51"/>
  <c r="L129" i="51"/>
  <c r="L122" i="51"/>
  <c r="L127" i="51"/>
  <c r="L74" i="51"/>
  <c r="L138" i="51"/>
  <c r="L134" i="51"/>
  <c r="L123" i="51"/>
  <c r="L136" i="51"/>
  <c r="L65" i="51"/>
  <c r="L128" i="51"/>
  <c r="L130" i="51"/>
  <c r="L135" i="51"/>
  <c r="I148" i="51"/>
  <c r="G139" i="51"/>
  <c r="J139" i="51"/>
  <c r="J148" i="51" s="1"/>
  <c r="L31" i="51"/>
  <c r="L121" i="51"/>
  <c r="K139" i="51"/>
  <c r="D139" i="51"/>
  <c r="E39" i="49"/>
  <c r="S42" i="72"/>
  <c r="S28" i="63"/>
  <c r="Q12" i="47"/>
  <c r="K12" i="47"/>
  <c r="K28" i="47"/>
  <c r="K23" i="47"/>
  <c r="K25" i="47"/>
  <c r="K22" i="47"/>
  <c r="O14" i="70"/>
  <c r="P37" i="47"/>
  <c r="Q24" i="47"/>
  <c r="G106" i="49"/>
  <c r="G49" i="60"/>
  <c r="J18" i="71"/>
  <c r="K16" i="47"/>
  <c r="M30" i="47"/>
  <c r="K13" i="47"/>
  <c r="K29" i="47"/>
  <c r="K26" i="47"/>
  <c r="I15" i="45"/>
  <c r="K15" i="45" s="1"/>
  <c r="Q16" i="47"/>
  <c r="S20" i="63"/>
  <c r="I17" i="71"/>
  <c r="S49" i="63"/>
  <c r="N25" i="70"/>
  <c r="K19" i="47"/>
  <c r="K20" i="47"/>
  <c r="I39" i="47"/>
  <c r="K17" i="47"/>
  <c r="O13" i="46"/>
  <c r="S23" i="73"/>
  <c r="S12" i="65"/>
  <c r="L49" i="60"/>
  <c r="N46" i="60"/>
  <c r="N42" i="60"/>
  <c r="N48" i="60"/>
  <c r="N43" i="60"/>
  <c r="N45" i="60"/>
  <c r="N49" i="60"/>
  <c r="N44" i="60"/>
  <c r="M49" i="60"/>
  <c r="N41" i="60"/>
  <c r="I37" i="49"/>
  <c r="J30" i="49"/>
  <c r="J79" i="49"/>
  <c r="J97" i="49" s="1"/>
  <c r="N32" i="65"/>
  <c r="N28" i="65"/>
  <c r="N19" i="65"/>
  <c r="N18" i="65"/>
  <c r="N29" i="65"/>
  <c r="N25" i="65"/>
  <c r="N15" i="65"/>
  <c r="N12" i="65"/>
  <c r="N26" i="65"/>
  <c r="N17" i="65"/>
  <c r="N27" i="65"/>
  <c r="L19" i="65"/>
  <c r="N16" i="65"/>
  <c r="N31" i="65"/>
  <c r="N30" i="65"/>
  <c r="N14" i="65"/>
  <c r="N13" i="65"/>
  <c r="F24" i="66"/>
  <c r="H22" i="66"/>
  <c r="H20" i="66"/>
  <c r="H17" i="66"/>
  <c r="H12" i="66"/>
  <c r="G24" i="66"/>
  <c r="H21" i="66"/>
  <c r="H18" i="66"/>
  <c r="H14" i="66"/>
  <c r="H19" i="66"/>
  <c r="H23" i="66"/>
  <c r="H13" i="66"/>
  <c r="H16" i="66"/>
  <c r="H15" i="66"/>
  <c r="S25" i="65"/>
  <c r="R45" i="73"/>
  <c r="H45" i="72"/>
  <c r="H44" i="72"/>
  <c r="Q50" i="72"/>
  <c r="H50" i="72"/>
  <c r="H46" i="72"/>
  <c r="H47" i="72"/>
  <c r="H48" i="72"/>
  <c r="G50" i="72"/>
  <c r="F50" i="72"/>
  <c r="H43" i="72"/>
  <c r="H42" i="72"/>
  <c r="D39" i="49"/>
  <c r="M35" i="72"/>
  <c r="L35" i="72"/>
  <c r="N35" i="72"/>
  <c r="N46" i="63"/>
  <c r="N42" i="63"/>
  <c r="N47" i="63"/>
  <c r="N43" i="63"/>
  <c r="N49" i="63"/>
  <c r="N45" i="63"/>
  <c r="N44" i="63"/>
  <c r="O20" i="63"/>
  <c r="O16" i="63"/>
  <c r="O11" i="63"/>
  <c r="O21" i="63"/>
  <c r="O17" i="63"/>
  <c r="O13" i="63"/>
  <c r="O15" i="63"/>
  <c r="O14" i="63"/>
  <c r="O22" i="63"/>
  <c r="O19" i="63"/>
  <c r="O12" i="63"/>
  <c r="O18" i="63"/>
  <c r="H18" i="60"/>
  <c r="H14" i="60"/>
  <c r="D51" i="60"/>
  <c r="Q22" i="60"/>
  <c r="H22" i="60"/>
  <c r="H19" i="60"/>
  <c r="H15" i="60"/>
  <c r="H12" i="60"/>
  <c r="H21" i="60"/>
  <c r="H20" i="60"/>
  <c r="H13" i="60"/>
  <c r="H11" i="60"/>
  <c r="G22" i="60"/>
  <c r="H16" i="60"/>
  <c r="H17" i="60"/>
  <c r="F22" i="60"/>
  <c r="G24" i="73"/>
  <c r="H23" i="73"/>
  <c r="H14" i="73"/>
  <c r="F24" i="73"/>
  <c r="H22" i="73"/>
  <c r="H18" i="73"/>
  <c r="H15" i="73"/>
  <c r="H20" i="73"/>
  <c r="H16" i="73"/>
  <c r="H17" i="73"/>
  <c r="H21" i="73"/>
  <c r="H19" i="73"/>
  <c r="H13" i="73"/>
  <c r="H12" i="73"/>
  <c r="Q42" i="66"/>
  <c r="J12" i="45"/>
  <c r="M35" i="46"/>
  <c r="O27" i="46"/>
  <c r="M35" i="70"/>
  <c r="N35" i="46"/>
  <c r="M24" i="66"/>
  <c r="N23" i="66"/>
  <c r="N15" i="66"/>
  <c r="L24" i="66"/>
  <c r="N19" i="66"/>
  <c r="N16" i="66"/>
  <c r="N13" i="66"/>
  <c r="N21" i="66"/>
  <c r="N14" i="66"/>
  <c r="N22" i="66"/>
  <c r="N20" i="66"/>
  <c r="N12" i="66"/>
  <c r="N18" i="66"/>
  <c r="N17" i="66"/>
  <c r="Q45" i="73"/>
  <c r="I32" i="60"/>
  <c r="I27" i="60"/>
  <c r="I34" i="60"/>
  <c r="I28" i="60"/>
  <c r="I25" i="60"/>
  <c r="I31" i="60"/>
  <c r="I24" i="60"/>
  <c r="I29" i="60"/>
  <c r="I26" i="60"/>
  <c r="R35" i="60"/>
  <c r="I35" i="60"/>
  <c r="G39" i="49"/>
  <c r="J37" i="49"/>
  <c r="Q35" i="72"/>
  <c r="H35" i="72"/>
  <c r="F35" i="72"/>
  <c r="G35" i="72"/>
  <c r="I42" i="73"/>
  <c r="I41" i="73"/>
  <c r="I40" i="73"/>
  <c r="I37" i="73"/>
  <c r="I39" i="73"/>
  <c r="I43" i="73"/>
  <c r="I38" i="73"/>
  <c r="I30" i="49"/>
  <c r="I79" i="49"/>
  <c r="D106" i="49"/>
  <c r="I18" i="72"/>
  <c r="R22" i="72"/>
  <c r="I22" i="72"/>
  <c r="I20" i="72"/>
  <c r="I17" i="72"/>
  <c r="I13" i="72"/>
  <c r="I15" i="72"/>
  <c r="I19" i="72"/>
  <c r="I14" i="72"/>
  <c r="I11" i="72"/>
  <c r="I12" i="72"/>
  <c r="I21" i="72"/>
  <c r="I16" i="72"/>
  <c r="O48" i="60"/>
  <c r="O43" i="60"/>
  <c r="O49" i="60"/>
  <c r="O44" i="60"/>
  <c r="O45" i="60"/>
  <c r="O42" i="60"/>
  <c r="O41" i="60"/>
  <c r="O46" i="60"/>
  <c r="Q35" i="60"/>
  <c r="H35" i="60"/>
  <c r="H31" i="60"/>
  <c r="H26" i="60"/>
  <c r="G35" i="60"/>
  <c r="H32" i="60"/>
  <c r="H27" i="60"/>
  <c r="F35" i="60"/>
  <c r="H34" i="60"/>
  <c r="H24" i="60"/>
  <c r="H25" i="60"/>
  <c r="H28" i="60"/>
  <c r="H29" i="60"/>
  <c r="S42" i="63"/>
  <c r="S20" i="72"/>
  <c r="H30" i="65"/>
  <c r="H27" i="65"/>
  <c r="F19" i="65"/>
  <c r="H16" i="65"/>
  <c r="H13" i="65"/>
  <c r="H31" i="65"/>
  <c r="H26" i="65"/>
  <c r="H17" i="65"/>
  <c r="H14" i="65"/>
  <c r="H25" i="65"/>
  <c r="H15" i="65"/>
  <c r="H18" i="65"/>
  <c r="H32" i="65"/>
  <c r="H28" i="65"/>
  <c r="H19" i="65"/>
  <c r="H12" i="65"/>
  <c r="H29" i="65"/>
  <c r="R49" i="60"/>
  <c r="I21" i="66"/>
  <c r="I18" i="66"/>
  <c r="I14" i="66"/>
  <c r="I23" i="66"/>
  <c r="I15" i="66"/>
  <c r="I22" i="66"/>
  <c r="I20" i="66"/>
  <c r="I16" i="66"/>
  <c r="I12" i="66"/>
  <c r="I13" i="66"/>
  <c r="I19" i="66"/>
  <c r="I17" i="66"/>
  <c r="K22" i="48"/>
  <c r="O14" i="46"/>
  <c r="O37" i="47"/>
  <c r="O27" i="70"/>
  <c r="H37" i="66"/>
  <c r="F42" i="66"/>
  <c r="H38" i="66"/>
  <c r="H41" i="66"/>
  <c r="H39" i="66"/>
  <c r="H34" i="66"/>
  <c r="H36" i="66"/>
  <c r="G42" i="66"/>
  <c r="H35" i="66"/>
  <c r="N20" i="73"/>
  <c r="N19" i="73"/>
  <c r="N17" i="73"/>
  <c r="N12" i="73"/>
  <c r="N21" i="73"/>
  <c r="N16" i="73"/>
  <c r="N13" i="73"/>
  <c r="N14" i="73"/>
  <c r="N18" i="73"/>
  <c r="L24" i="73"/>
  <c r="N22" i="73"/>
  <c r="N15" i="73"/>
  <c r="N23" i="73"/>
  <c r="M24" i="73"/>
  <c r="I41" i="66"/>
  <c r="I36" i="66"/>
  <c r="I39" i="66"/>
  <c r="I34" i="66"/>
  <c r="I35" i="66"/>
  <c r="I38" i="66"/>
  <c r="I37" i="66"/>
  <c r="I18" i="63"/>
  <c r="I14" i="63"/>
  <c r="R22" i="63"/>
  <c r="I22" i="63"/>
  <c r="I19" i="63"/>
  <c r="I15" i="63"/>
  <c r="I12" i="63"/>
  <c r="I20" i="63"/>
  <c r="I17" i="63"/>
  <c r="I11" i="63"/>
  <c r="I21" i="63"/>
  <c r="I13" i="63"/>
  <c r="I16" i="63"/>
  <c r="N22" i="63"/>
  <c r="N19" i="63"/>
  <c r="N15" i="63"/>
  <c r="N12" i="63"/>
  <c r="M22" i="63"/>
  <c r="N20" i="63"/>
  <c r="N16" i="63"/>
  <c r="N11" i="63"/>
  <c r="N18" i="63"/>
  <c r="N17" i="63"/>
  <c r="N14" i="63"/>
  <c r="L22" i="63"/>
  <c r="N21" i="63"/>
  <c r="N13" i="63"/>
  <c r="I99" i="49"/>
  <c r="F106" i="49"/>
  <c r="O21" i="73"/>
  <c r="O16" i="73"/>
  <c r="O13" i="73"/>
  <c r="O23" i="73"/>
  <c r="O14" i="73"/>
  <c r="O18" i="73"/>
  <c r="O20" i="73"/>
  <c r="O17" i="73"/>
  <c r="O12" i="73"/>
  <c r="O19" i="73"/>
  <c r="O22" i="73"/>
  <c r="O15" i="73"/>
  <c r="J104" i="49"/>
  <c r="J99" i="49"/>
  <c r="G32" i="65"/>
  <c r="I31" i="65"/>
  <c r="I26" i="65"/>
  <c r="I17" i="65"/>
  <c r="I14" i="65"/>
  <c r="I32" i="65"/>
  <c r="I28" i="65"/>
  <c r="I19" i="65"/>
  <c r="I18" i="65"/>
  <c r="I29" i="65"/>
  <c r="I27" i="65"/>
  <c r="I16" i="65"/>
  <c r="I12" i="65"/>
  <c r="I15" i="65"/>
  <c r="I25" i="65"/>
  <c r="I13" i="65"/>
  <c r="I30" i="65"/>
  <c r="M50" i="72"/>
  <c r="N48" i="72"/>
  <c r="N42" i="72"/>
  <c r="L50" i="72"/>
  <c r="N47" i="72"/>
  <c r="N43" i="72"/>
  <c r="N45" i="72"/>
  <c r="N50" i="72"/>
  <c r="N46" i="72"/>
  <c r="N44" i="72"/>
  <c r="R50" i="72"/>
  <c r="I50" i="72"/>
  <c r="I46" i="72"/>
  <c r="I48" i="72"/>
  <c r="I42" i="72"/>
  <c r="I45" i="72"/>
  <c r="I43" i="72"/>
  <c r="I47" i="72"/>
  <c r="I44" i="72"/>
  <c r="I22" i="73"/>
  <c r="I18" i="73"/>
  <c r="I15" i="73"/>
  <c r="I20" i="73"/>
  <c r="I19" i="73"/>
  <c r="I17" i="73"/>
  <c r="I16" i="73"/>
  <c r="I14" i="73"/>
  <c r="I12" i="73"/>
  <c r="I21" i="73"/>
  <c r="I23" i="73"/>
  <c r="I13" i="73"/>
  <c r="N22" i="72"/>
  <c r="M22" i="72"/>
  <c r="N15" i="72"/>
  <c r="N19" i="72"/>
  <c r="N14" i="72"/>
  <c r="N11" i="72"/>
  <c r="N16" i="72"/>
  <c r="N12" i="72"/>
  <c r="N18" i="72"/>
  <c r="N20" i="72"/>
  <c r="N17" i="72"/>
  <c r="N13" i="72"/>
  <c r="L22" i="72"/>
  <c r="N21" i="72"/>
  <c r="S12" i="60"/>
  <c r="F39" i="49"/>
  <c r="S22" i="66"/>
  <c r="S13" i="66"/>
  <c r="I45" i="63"/>
  <c r="I46" i="63"/>
  <c r="I42" i="63"/>
  <c r="I49" i="63"/>
  <c r="I43" i="63"/>
  <c r="I44" i="63"/>
  <c r="I47" i="63"/>
  <c r="H29" i="63"/>
  <c r="H24" i="63"/>
  <c r="Q35" i="63"/>
  <c r="H35" i="63"/>
  <c r="H31" i="63"/>
  <c r="H26" i="63"/>
  <c r="F35" i="63"/>
  <c r="H28" i="63"/>
  <c r="H27" i="63"/>
  <c r="H34" i="63"/>
  <c r="H32" i="63"/>
  <c r="H25" i="63"/>
  <c r="G35" i="63"/>
  <c r="H49" i="63"/>
  <c r="H44" i="63"/>
  <c r="H45" i="63"/>
  <c r="H47" i="63"/>
  <c r="H46" i="63"/>
  <c r="H43" i="63"/>
  <c r="H42" i="63"/>
  <c r="S12" i="63"/>
  <c r="Q49" i="60"/>
  <c r="H49" i="60"/>
  <c r="H44" i="60"/>
  <c r="H45" i="60"/>
  <c r="H41" i="60"/>
  <c r="H43" i="60"/>
  <c r="H42" i="60"/>
  <c r="F49" i="60"/>
  <c r="H46" i="60"/>
  <c r="H48" i="60"/>
  <c r="M22" i="60"/>
  <c r="N20" i="60"/>
  <c r="N16" i="60"/>
  <c r="N11" i="60"/>
  <c r="J51" i="60"/>
  <c r="L22" i="60"/>
  <c r="N21" i="60"/>
  <c r="N17" i="60"/>
  <c r="N13" i="60"/>
  <c r="N18" i="60"/>
  <c r="N15" i="60"/>
  <c r="N14" i="60"/>
  <c r="N19" i="60"/>
  <c r="N22" i="60"/>
  <c r="N12" i="60"/>
  <c r="H43" i="73"/>
  <c r="H37" i="73"/>
  <c r="H42" i="73"/>
  <c r="G45" i="73"/>
  <c r="H41" i="73"/>
  <c r="H38" i="73"/>
  <c r="F45" i="73"/>
  <c r="H40" i="73"/>
  <c r="H39" i="73"/>
  <c r="S12" i="73"/>
  <c r="Q24" i="73"/>
  <c r="O20" i="72"/>
  <c r="O19" i="72"/>
  <c r="O14" i="72"/>
  <c r="O11" i="72"/>
  <c r="O16" i="72"/>
  <c r="O12" i="72"/>
  <c r="O22" i="72"/>
  <c r="O18" i="72"/>
  <c r="O21" i="72"/>
  <c r="O17" i="72"/>
  <c r="O13" i="72"/>
  <c r="O15" i="72"/>
  <c r="M35" i="63"/>
  <c r="N32" i="63"/>
  <c r="N27" i="63"/>
  <c r="L35" i="63"/>
  <c r="N34" i="63"/>
  <c r="N28" i="63"/>
  <c r="N25" i="63"/>
  <c r="N35" i="63"/>
  <c r="N31" i="63"/>
  <c r="N29" i="63"/>
  <c r="N26" i="63"/>
  <c r="N24" i="63"/>
  <c r="L35" i="60"/>
  <c r="N34" i="60"/>
  <c r="N28" i="60"/>
  <c r="N25" i="60"/>
  <c r="N29" i="60"/>
  <c r="N24" i="60"/>
  <c r="N35" i="60"/>
  <c r="N31" i="60"/>
  <c r="M35" i="60"/>
  <c r="N27" i="60"/>
  <c r="N26" i="60"/>
  <c r="N32" i="60"/>
  <c r="I12" i="45"/>
  <c r="O29" i="60"/>
  <c r="O24" i="60"/>
  <c r="O35" i="60"/>
  <c r="O31" i="60"/>
  <c r="O26" i="60"/>
  <c r="O27" i="60"/>
  <c r="O34" i="60"/>
  <c r="O25" i="60"/>
  <c r="O32" i="60"/>
  <c r="O28" i="60"/>
  <c r="F22" i="63"/>
  <c r="H21" i="63"/>
  <c r="H17" i="63"/>
  <c r="H13" i="63"/>
  <c r="H18" i="63"/>
  <c r="H14" i="63"/>
  <c r="H16" i="63"/>
  <c r="H15" i="63"/>
  <c r="Q22" i="63"/>
  <c r="H22" i="63"/>
  <c r="G22" i="63"/>
  <c r="H20" i="63"/>
  <c r="H19" i="63"/>
  <c r="H11" i="63"/>
  <c r="H12" i="63"/>
  <c r="K51" i="60"/>
  <c r="O21" i="60"/>
  <c r="O17" i="60"/>
  <c r="O13" i="60"/>
  <c r="O18" i="60"/>
  <c r="O14" i="60"/>
  <c r="O15" i="60"/>
  <c r="O20" i="60"/>
  <c r="O11" i="60"/>
  <c r="O22" i="60"/>
  <c r="O19" i="60"/>
  <c r="O12" i="60"/>
  <c r="O16" i="60"/>
  <c r="G22" i="72"/>
  <c r="F27" i="47"/>
  <c r="F23" i="47"/>
  <c r="F19" i="47"/>
  <c r="F15" i="47"/>
  <c r="F28" i="47"/>
  <c r="D39" i="47"/>
  <c r="H30" i="47"/>
  <c r="F26" i="47"/>
  <c r="F22" i="47"/>
  <c r="F18" i="47"/>
  <c r="F14" i="47"/>
  <c r="F12" i="47"/>
  <c r="F29" i="47"/>
  <c r="F25" i="47"/>
  <c r="F21" i="47"/>
  <c r="F17" i="47"/>
  <c r="F13" i="47"/>
  <c r="F24" i="47"/>
  <c r="F20" i="47"/>
  <c r="F16" i="47"/>
  <c r="O30" i="47"/>
  <c r="O16" i="70"/>
  <c r="M35" i="50" l="1"/>
  <c r="M67" i="50"/>
  <c r="E78" i="58"/>
  <c r="E41" i="58"/>
  <c r="E10" i="58"/>
  <c r="E116" i="58"/>
  <c r="I97" i="49"/>
  <c r="K97" i="49" s="1"/>
  <c r="K79" i="49"/>
  <c r="K37" i="49"/>
  <c r="K99" i="49"/>
  <c r="K30" i="49"/>
  <c r="I23" i="45"/>
  <c r="K19" i="71"/>
  <c r="K19" i="45"/>
  <c r="K23" i="48"/>
  <c r="K15" i="71"/>
  <c r="K20" i="45"/>
  <c r="S32" i="65"/>
  <c r="K25" i="48"/>
  <c r="K11" i="48"/>
  <c r="K19" i="48"/>
  <c r="K18" i="71"/>
  <c r="F44" i="66"/>
  <c r="K27" i="48"/>
  <c r="G44" i="66"/>
  <c r="S50" i="63"/>
  <c r="I23" i="71"/>
  <c r="F47" i="73"/>
  <c r="G47" i="73"/>
  <c r="R47" i="73"/>
  <c r="J29" i="48"/>
  <c r="Q47" i="73"/>
  <c r="S42" i="66"/>
  <c r="Q44" i="66"/>
  <c r="S44" i="66" s="1"/>
  <c r="S22" i="72"/>
  <c r="S22" i="60"/>
  <c r="I29" i="48"/>
  <c r="H39" i="47"/>
  <c r="O25" i="46"/>
  <c r="S35" i="63"/>
  <c r="R52" i="63"/>
  <c r="R51" i="60"/>
  <c r="M39" i="47"/>
  <c r="O25" i="70"/>
  <c r="S24" i="73"/>
  <c r="R52" i="72"/>
  <c r="K17" i="71"/>
  <c r="S35" i="72"/>
  <c r="S49" i="60"/>
  <c r="O35" i="70"/>
  <c r="G51" i="60"/>
  <c r="J23" i="71"/>
  <c r="D149" i="57"/>
  <c r="E149" i="57"/>
  <c r="J23" i="45"/>
  <c r="S24" i="66"/>
  <c r="Q37" i="47"/>
  <c r="P39" i="47"/>
  <c r="M102" i="53"/>
  <c r="M145" i="53"/>
  <c r="N145" i="53"/>
  <c r="G148" i="51"/>
  <c r="D148" i="51"/>
  <c r="L139" i="51"/>
  <c r="K148" i="51"/>
  <c r="L148" i="51" s="1"/>
  <c r="J39" i="49"/>
  <c r="I39" i="49"/>
  <c r="I104" i="49"/>
  <c r="S45" i="73"/>
  <c r="Q51" i="60"/>
  <c r="F51" i="60"/>
  <c r="S22" i="63"/>
  <c r="L51" i="60"/>
  <c r="M51" i="60"/>
  <c r="F52" i="63"/>
  <c r="G52" i="63"/>
  <c r="Q52" i="63"/>
  <c r="S35" i="60"/>
  <c r="L52" i="63"/>
  <c r="M52" i="63"/>
  <c r="F52" i="72"/>
  <c r="G52" i="72"/>
  <c r="Q52" i="72"/>
  <c r="S50" i="72"/>
  <c r="E106" i="49"/>
  <c r="S19" i="65"/>
  <c r="O39" i="47"/>
  <c r="Q30" i="47"/>
  <c r="K12" i="45"/>
  <c r="L52" i="72"/>
  <c r="M52" i="72"/>
  <c r="O35" i="46"/>
  <c r="J106" i="49"/>
  <c r="K39" i="49" l="1"/>
  <c r="I106" i="49"/>
  <c r="K106" i="49" s="1"/>
  <c r="K104" i="49"/>
  <c r="S47" i="73"/>
  <c r="K29" i="48"/>
  <c r="S52" i="72"/>
  <c r="S52" i="63"/>
  <c r="K23" i="71"/>
  <c r="S51" i="60"/>
  <c r="K23" i="45"/>
  <c r="Q39" i="47"/>
  <c r="F36" i="53" l="1"/>
  <c r="D36" i="53" s="1"/>
  <c r="J25" i="53"/>
  <c r="J36" i="53" l="1"/>
</calcChain>
</file>

<file path=xl/sharedStrings.xml><?xml version="1.0" encoding="utf-8"?>
<sst xmlns="http://schemas.openxmlformats.org/spreadsheetml/2006/main" count="3622" uniqueCount="337">
  <si>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</si>
  <si>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</si>
  <si>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</si>
  <si>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</si>
  <si>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</si>
  <si>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</si>
  <si>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</si>
  <si>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</si>
  <si>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</si>
  <si>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</si>
  <si>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</si>
  <si>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</si>
  <si>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</si>
  <si>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</si>
  <si>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</si>
  <si>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</si>
  <si>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</si>
  <si>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</si>
  <si>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</si>
  <si>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</si>
  <si>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</si>
  <si>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</si>
  <si>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</si>
  <si>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</si>
  <si>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</si>
  <si>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</si>
  <si>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</si>
  <si>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</si>
  <si>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</si>
  <si>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</si>
  <si>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</si>
  <si>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</si>
  <si>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</si>
  <si>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</si>
  <si>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</si>
  <si>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</si>
  <si>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</si>
  <si>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</si>
  <si>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</si>
  <si>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</si>
  <si>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</si>
  <si>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</si>
  <si>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</si>
  <si>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</si>
  <si>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</si>
  <si>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</si>
  <si>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</si>
  <si>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</si>
  <si>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</si>
  <si>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</si>
  <si>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</si>
  <si>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</si>
  <si>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</si>
  <si>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</si>
  <si>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</si>
  <si>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</si>
  <si>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</si>
  <si>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</si>
  <si>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</si>
  <si>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</si>
  <si>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</si>
  <si>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</si>
  <si>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</si>
  <si>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</si>
  <si>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</si>
  <si>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</si>
  <si>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</si>
  <si>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</si>
  <si>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</si>
  <si>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</si>
  <si>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</si>
  <si>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</si>
  <si>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</si>
  <si>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</si>
  <si>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</si>
  <si>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</si>
  <si>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</si>
  <si>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</si>
  <si>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</si>
  <si>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</si>
  <si>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</si>
  <si>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</si>
  <si>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</si>
  <si>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</si>
  <si>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</si>
  <si>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</si>
  <si>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</si>
  <si>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</si>
  <si>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</si>
  <si>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</si>
  <si>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</si>
  <si>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</si>
  <si>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</si>
  <si>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</si>
  <si>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</si>
  <si>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</si>
  <si>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</si>
  <si>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</si>
  <si>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</si>
  <si>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</si>
  <si>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</si>
  <si>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</si>
  <si>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</si>
  <si>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</si>
  <si>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</si>
  <si>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</si>
  <si>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</si>
  <si>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</si>
  <si>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</si>
  <si>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</si>
  <si>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</si>
  <si>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</si>
  <si>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</si>
  <si>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</si>
  <si>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</si>
  <si>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</si>
  <si>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</si>
  <si>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</si>
  <si>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</si>
  <si>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</si>
  <si>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</si>
  <si>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</si>
  <si>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</si>
  <si>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</si>
  <si>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</si>
  <si>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</si>
  <si>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</si>
  <si>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</si>
  <si>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</si>
  <si>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</si>
  <si>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</si>
  <si>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</si>
  <si>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</si>
  <si>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</si>
  <si>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</si>
  <si>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</si>
  <si>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</si>
  <si>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</si>
  <si>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</si>
  <si>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</si>
  <si>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</si>
  <si>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</si>
  <si>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</si>
  <si>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</si>
  <si>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</si>
  <si>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</si>
  <si>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Atos</t>
  </si>
  <si>
    <t xml:space="preserve">Atos </t>
  </si>
  <si>
    <t>31.07.2016.</t>
  </si>
  <si>
    <t>Central</t>
  </si>
  <si>
    <t>Premija neživotnog osiguranja društava iz F BiH</t>
  </si>
  <si>
    <t>za period od 01.01. do 31.07.2016. godine.</t>
  </si>
  <si>
    <t>Premija životnog osiguranja društava iz F BiH</t>
  </si>
  <si>
    <t>za period od 01.01. do 31.07.2016. godine</t>
  </si>
  <si>
    <t>Isplaćene štete neživotnog osiguranja društava iz F BiH</t>
  </si>
  <si>
    <t>Isplaćene štete životnog osiguranja društava iz F BiH</t>
  </si>
  <si>
    <t xml:space="preserve"> za period od 01.01. do 31.07.2016. godine</t>
  </si>
  <si>
    <t>1-</t>
  </si>
  <si>
    <t>2-</t>
  </si>
  <si>
    <t>3-</t>
  </si>
  <si>
    <t>Društva
za osiguranje</t>
  </si>
  <si>
    <t>Neživotna osiguranja</t>
  </si>
  <si>
    <t>P r e m i j a</t>
  </si>
  <si>
    <t>CAMELIJA</t>
  </si>
  <si>
    <t>CENTRAL</t>
  </si>
  <si>
    <t>CROATIA</t>
  </si>
  <si>
    <t>EUROHERC</t>
  </si>
  <si>
    <t>GRAWE</t>
  </si>
  <si>
    <t>SARAJEVO</t>
  </si>
  <si>
    <t>TRIGLAV</t>
  </si>
  <si>
    <t>UNIQA</t>
  </si>
  <si>
    <t>ZOVKO</t>
  </si>
  <si>
    <t>AURA</t>
  </si>
  <si>
    <t>BRČKO GAS</t>
  </si>
  <si>
    <t>ATOS</t>
  </si>
  <si>
    <t>DRINA</t>
  </si>
  <si>
    <t>DUNAV</t>
  </si>
  <si>
    <t>MIKROFIN</t>
  </si>
  <si>
    <t>WIENER</t>
  </si>
  <si>
    <t>KM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</si>
  <si>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</si>
  <si>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</si>
  <si>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</si>
  <si>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</si>
  <si>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</si>
  <si>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</si>
  <si>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</si>
  <si>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</si>
  <si>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</si>
  <si>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Udjeli</t>
  </si>
  <si>
    <t>Vrsta osiguranja/rizika</t>
  </si>
  <si>
    <t>U k u p n o Životno osiguranje</t>
  </si>
  <si>
    <t>U k u p n o Neživotno osiguranje</t>
  </si>
  <si>
    <t>Šifra
osiguranja</t>
  </si>
  <si>
    <t>Osig. od različitih finan. gubit.</t>
  </si>
  <si>
    <t>B r o j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</si>
  <si>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Neživotno i  Životno osiguranje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</si>
  <si>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</si>
  <si>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</si>
  <si>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</si>
  <si>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</si>
  <si>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</si>
  <si>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</si>
  <si>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</si>
  <si>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</si>
  <si>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</si>
  <si>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FBiH i RS</t>
  </si>
  <si>
    <t>Ukupan B r o j</t>
  </si>
  <si>
    <t xml:space="preserve">FBiH </t>
  </si>
  <si>
    <t>D r u š t v 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</si>
  <si>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</si>
  <si>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</si>
  <si>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>Svega</t>
    </r>
    <r>
      <rPr>
        <i/>
        <sz val="10"/>
        <rFont val="Calibri"/>
        <family val="2"/>
        <charset val="238"/>
        <scheme val="minor"/>
      </rPr>
      <t xml:space="preserve"> NŽ i Životno o.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</si>
  <si>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</si>
  <si>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</si>
  <si>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t>19.</t>
  </si>
  <si>
    <t>20.</t>
  </si>
  <si>
    <t>Isplaćeno</t>
  </si>
  <si>
    <t>Pričuva</t>
  </si>
  <si>
    <t>P r i č u v a</t>
  </si>
  <si>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</si>
  <si>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</si>
  <si>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Broj polica</t>
  </si>
  <si>
    <t>U d j e l</t>
  </si>
  <si>
    <t>Premija</t>
  </si>
  <si>
    <t>P o l i c e AO</t>
  </si>
  <si>
    <t>P r e m i j a za police AO</t>
  </si>
  <si>
    <t>Podruž. Društava u RS</t>
  </si>
  <si>
    <t>Podružnice Društava iz RS</t>
  </si>
  <si>
    <t>Društva</t>
  </si>
  <si>
    <t>P o l i c e AK</t>
  </si>
  <si>
    <t>P r e m i j a za police AK</t>
  </si>
  <si>
    <r>
      <t>Društva iz FBiH</t>
    </r>
    <r>
      <rPr>
        <i/>
        <sz val="10.5"/>
        <rFont val="Calibri"/>
        <family val="2"/>
        <charset val="238"/>
      </rPr>
      <t>│</t>
    </r>
    <r>
      <rPr>
        <sz val="10.5"/>
        <rFont val="Calibri"/>
        <family val="2"/>
        <charset val="238"/>
      </rPr>
      <t>Rang Premija</t>
    </r>
  </si>
  <si>
    <t>FBiH + RS</t>
  </si>
  <si>
    <t>U k u p n a  premija</t>
  </si>
  <si>
    <t>Društva iz FBiH</t>
  </si>
  <si>
    <t>Osiguranje troškova pravne zaštite</t>
  </si>
  <si>
    <t>Vrsta osiguranja</t>
  </si>
  <si>
    <t>Prosječna premija po polici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</si>
  <si>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</t>
    </r>
  </si>
  <si>
    <t>Podružnice Društava iz RS 
i  D r u š t v 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</si>
  <si>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Ž</t>
    </r>
    <r>
      <rPr>
        <sz val="10"/>
        <rFont val="Calibri"/>
        <family val="2"/>
        <charset val="238"/>
        <scheme val="minor"/>
      </rPr>
      <t>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</si>
  <si>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 e 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</si>
  <si>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</si>
  <si>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</si>
  <si>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</si>
  <si>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>P</t>
    </r>
    <r>
      <rPr>
        <sz val="10"/>
        <rFont val="Calibri"/>
        <family val="2"/>
        <charset val="238"/>
        <scheme val="minor"/>
      </rPr>
      <t>REMIJA  OSIGURANJA</t>
    </r>
  </si>
  <si>
    <t xml:space="preserve"> FBiH</t>
  </si>
  <si>
    <t xml:space="preserve"> RS</t>
  </si>
  <si>
    <r>
      <t>Pregled br. 01/01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Vrste osiguranja</t>
    </r>
  </si>
  <si>
    <r>
      <t xml:space="preserve">Pregled br. 01/02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</si>
  <si>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REMIJA OSIGURANJA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/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</si>
  <si>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 xml:space="preserve">EŽIVOTNIH OSIGURANJA </t>
    </r>
  </si>
  <si>
    <r>
      <t xml:space="preserve">Pregled br. 01/04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</si>
  <si>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t xml:space="preserve">U k u p n a </t>
    </r>
    <r>
      <rPr>
        <b/>
        <i/>
        <sz val="10.5"/>
        <rFont val="Calibri"/>
        <family val="2"/>
        <charset val="238"/>
        <scheme val="minor"/>
      </rPr>
      <t>premija</t>
    </r>
  </si>
  <si>
    <r>
      <t>Pregled br. 01/05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</si>
  <si>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t>PREMIJA NEŽIVOTNIH OSIGURANJA</t>
  </si>
  <si>
    <t>U k u  p n a  premija</t>
  </si>
  <si>
    <r>
      <t xml:space="preserve">U k u p n a 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premija</t>
    </r>
  </si>
  <si>
    <r>
      <t xml:space="preserve">Pregled br. 01/06 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 xml:space="preserve">Filter: Društva </t>
    </r>
    <r>
      <rPr>
        <sz val="11"/>
        <rFont val="Calibri"/>
        <family val="2"/>
        <charset val="238"/>
        <scheme val="minor"/>
      </rPr>
      <t>| Rang:Premija</t>
    </r>
  </si>
  <si>
    <t xml:space="preserve">PREMIJA NEŽIVOTNIH OSIGURANJA </t>
  </si>
  <si>
    <r>
      <t>Pregled br. 01/07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</si>
  <si>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STAL</t>
    </r>
    <r>
      <rPr>
        <sz val="11"/>
        <rFont val="Calibri"/>
        <family val="2"/>
        <charset val="238"/>
        <scheme val="minor"/>
      </rPr>
      <t>E V</t>
    </r>
    <r>
      <rPr>
        <sz val="10"/>
        <rFont val="Calibri"/>
        <family val="2"/>
        <charset val="238"/>
        <scheme val="minor"/>
      </rPr>
      <t>RSTE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>EŽIVOTNIH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EŽIVOTNA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 (-) (AUTOODG.+KASKO)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 </t>
    </r>
  </si>
  <si>
    <t>Društva
za osiguranje u FBiH</t>
  </si>
  <si>
    <t>Podružnice društava iz RS u FBiH</t>
  </si>
  <si>
    <t>Ukupna  premija</t>
  </si>
  <si>
    <r>
      <t>Pregled br.  01/13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Filter:Društva i Rang</t>
    </r>
  </si>
  <si>
    <r>
      <t xml:space="preserve">Pregled br. 02/01 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</si>
  <si>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rPr>
        <b/>
        <i/>
        <sz val="10.5"/>
        <rFont val="Calibri"/>
        <family val="2"/>
        <charset val="238"/>
        <scheme val="minor"/>
      </rPr>
      <t>Zbrojeno</t>
    </r>
    <r>
      <rPr>
        <i/>
        <sz val="10.5"/>
        <rFont val="Calibri"/>
        <family val="2"/>
        <charset val="238"/>
        <scheme val="minor"/>
      </rPr>
      <t xml:space="preserve"> sve PRIJAVLJENE štete</t>
    </r>
  </si>
  <si>
    <r>
      <t xml:space="preserve">Pregled 02/02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</si>
  <si>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PRIJAVLJENE štete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štete + Reaktivirane štete</t>
    </r>
  </si>
  <si>
    <t xml:space="preserve">PRIJAVLJENE Štete 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</si>
  <si>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PRIJAVLJENE Štete Društava iz FBiH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NŽ i Životno osiguranje </t>
    </r>
  </si>
  <si>
    <r>
      <t>RIJEŠENE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štete</t>
    </r>
    <r>
      <rPr>
        <sz val="11"/>
        <rFont val="Calibri"/>
        <family val="2"/>
        <charset val="238"/>
      </rPr>
      <t>│Odbijene štete</t>
    </r>
    <r>
      <rPr>
        <sz val="11"/>
        <rFont val="Calibri"/>
        <family val="2"/>
        <charset val="238"/>
        <scheme val="minor"/>
      </rPr>
      <t xml:space="preserve"> (+) Isplaćene štete</t>
    </r>
  </si>
  <si>
    <r>
      <t xml:space="preserve">Pregled br. 03/01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</si>
  <si>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t>Odbijene</t>
  </si>
  <si>
    <t xml:space="preserve">Riješene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</si>
  <si>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Riješene štete Društava iz FBiH i Podružnica Društava iz RS</t>
    </r>
  </si>
  <si>
    <t>RIJEŠENE štete│Odbijene štete (+) Isplaćene štete</t>
  </si>
  <si>
    <r>
      <t xml:space="preserve">Pregled br. 03/02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</si>
  <si>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RIČUVE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 nastale i prijavljene štete | Prijavljene štete - Riješene štete |</t>
    </r>
  </si>
  <si>
    <r>
      <t xml:space="preserve">Pregled br. 04/01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</si>
  <si>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r>
      <t xml:space="preserve">Pregled br.  04/02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</si>
  <si>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t>PRIČUVE za nastale i prijavljene štete | Prijavljene štete - Riješene štete |</t>
  </si>
  <si>
    <t xml:space="preserve">Pričuve za nastale i prijavljene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</si>
  <si>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>RIČUVE za nastale i prijavljene štete Društava iz FBiH i Podružnica Društava iz R</t>
    </r>
    <r>
      <rPr>
        <sz val="11"/>
        <rFont val="Calibri"/>
        <family val="2"/>
        <charset val="238"/>
        <scheme val="minor"/>
      </rPr>
      <t>S</t>
    </r>
  </si>
  <si>
    <r>
      <t>Pregled br. 01/03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>Filter: Društva</t>
    </r>
    <r>
      <rPr>
        <sz val="11"/>
        <rFont val="Calibri"/>
        <family val="2"/>
        <charset val="238"/>
        <scheme val="minor"/>
      </rPr>
      <t xml:space="preserve"> | Rang: Premija</t>
    </r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</si>
  <si>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</si>
  <si>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 xml:space="preserve">PRIJAVLJENE Štete 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i Reaktivirane štete</t>
    </r>
  </si>
  <si>
    <t>PRIJAVLJENE Štete Podružnica Društava iz RS u F BiH</t>
  </si>
  <si>
    <r>
      <t>Pregled br. 01/10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>|</t>
    </r>
    <r>
      <rPr>
        <i/>
        <sz val="11"/>
        <rFont val="Calibri"/>
        <family val="2"/>
        <charset val="238"/>
      </rPr>
      <t xml:space="preserve"> Rang: Premija</t>
    </r>
  </si>
  <si>
    <r>
      <t xml:space="preserve">Pregled br. 03/03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Isplaćeno</t>
    </r>
  </si>
  <si>
    <t>Svega</t>
  </si>
  <si>
    <t xml:space="preserve">Podr. Društva iz RS </t>
  </si>
  <si>
    <t>Ukupno u FBiH</t>
  </si>
  <si>
    <t>Podr. Društ. iz FBiH u RS</t>
  </si>
  <si>
    <t>Podr. Društava iz RS</t>
  </si>
  <si>
    <t>Društva iz FBiH u FBiH</t>
  </si>
  <si>
    <t>Podr. Društ. iz RS u FBiH</t>
  </si>
  <si>
    <r>
      <t>Pregled br. 01/08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 xml:space="preserve">Filter: Društva 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</si>
  <si>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Pregled br. 01/11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 xml:space="preserve">Filter: Društva </t>
    </r>
  </si>
  <si>
    <r>
      <t>Pregled br. 01/12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>Filter: Društva | Rang: Premija</t>
    </r>
  </si>
  <si>
    <t>Pr. Visina Isplaćene
š t e t e</t>
  </si>
  <si>
    <t>Neživotno i životno osiguranje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</si>
  <si>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NŽ i  Životno o.</t>
    </r>
  </si>
  <si>
    <t>Svega NŽ i  Životno o.</t>
  </si>
  <si>
    <t>Društva  FBiH u RS-u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</si>
  <si>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 (10.01)</t>
    </r>
  </si>
  <si>
    <t>Osiguranje od nezgode</t>
  </si>
  <si>
    <t>Ostala osiguranja imovine</t>
  </si>
  <si>
    <t>Osig. od odg. za upot. mot voz.</t>
  </si>
  <si>
    <t>Osig. od odg. za upot. zr. let.</t>
  </si>
  <si>
    <t>Osig. od odg. za upot. plovila</t>
  </si>
  <si>
    <t>Ostala osiguranja od odgovorn.</t>
  </si>
  <si>
    <t>19.05-09</t>
  </si>
  <si>
    <t>Živ. os. - ugov. snosi .riz. ul.</t>
  </si>
  <si>
    <t>Osiguranje cestovnih vozila izuzev vozila na tračnicama</t>
  </si>
  <si>
    <t>Osiguranje imovine od požara i elementarnih nepogoda</t>
  </si>
  <si>
    <t>Osiguranje od odgovornosti za upotrebu motornih vozila</t>
  </si>
  <si>
    <t>Osiguranje od  odgovornosti za upotrebu zr. letjelice</t>
  </si>
  <si>
    <t>Osiguranje od odgovornosti za upotrebu plovila</t>
  </si>
  <si>
    <t>Ostala osiguanja od odgovornosti</t>
  </si>
  <si>
    <t>Osiguranje od raznih finanancijskih gubitaka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</si>
  <si>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 (03.01)</t>
    </r>
  </si>
  <si>
    <t>ADRIATIC</t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</si>
  <si>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</si>
  <si>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(VRSTA OSIGURANJA 10)</t>
    </r>
  </si>
  <si>
    <t>PREMIUM</t>
  </si>
  <si>
    <t>VIENNA</t>
  </si>
  <si>
    <t/>
  </si>
  <si>
    <t>ASA</t>
  </si>
  <si>
    <t>F BiH i RS</t>
  </si>
  <si>
    <t>F BIH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</si>
  <si>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 xml:space="preserve">RIČUVE za nastale i prijavljene </t>
    </r>
    <r>
      <rPr>
        <sz val="11"/>
        <rFont val="Calibri"/>
        <family val="2"/>
        <charset val="238"/>
        <scheme val="minor"/>
      </rPr>
      <t>štete 
Društava iz FBiH i Podružnica Društava iz RS</t>
    </r>
  </si>
  <si>
    <t>I-</t>
  </si>
  <si>
    <t>19/18</t>
  </si>
  <si>
    <t>31.01.2019.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</si>
</sst>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\ [$KM-101A]"/>
    <numFmt numFmtId="166" formatCode="#,##0\ [$KM-141A]"/>
    <numFmt numFmtId="167" formatCode="[$-1041A]#,##0;\(#,##0\)"/>
  </numFmts>
  <fonts count="1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8"/>
      <name val="Bookman Old Style"/>
      <family val="1"/>
      <charset val="238"/>
    </font>
    <font>
      <sz val="8"/>
      <name val="Bookman Old Style"/>
      <family val="1"/>
      <charset val="238"/>
    </font>
    <font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6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u/>
      <sz val="10"/>
      <name val="Bookman Old Style"/>
      <family val="1"/>
      <charset val="238"/>
    </font>
    <font>
      <u/>
      <sz val="9"/>
      <name val="Bookman Old Style"/>
      <family val="1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</font>
    <font>
      <sz val="11"/>
      <name val="Arial"/>
      <family val="2"/>
      <charset val="238"/>
    </font>
    <font>
      <sz val="12"/>
      <name val="Bookman Old Style"/>
      <family val="1"/>
    </font>
    <font>
      <sz val="10"/>
      <name val="Bookman Old Style"/>
      <family val="1"/>
    </font>
    <font>
      <i/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sz val="10"/>
      <name val="Arial"/>
      <family val="2"/>
    </font>
    <font>
      <u/>
      <sz val="11"/>
      <name val="Bookman Old Style"/>
      <family val="1"/>
      <charset val="238"/>
    </font>
    <font>
      <sz val="9"/>
      <name val="Bookman Old Style"/>
      <family val="1"/>
    </font>
    <font>
      <i/>
      <sz val="10"/>
      <name val="Bookman Old Style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rgb="FF0070C0"/>
      <name val="Bookman Old Style"/>
      <family val="1"/>
      <charset val="238"/>
    </font>
    <font>
      <sz val="11"/>
      <color rgb="FF0070C0"/>
      <name val="Bookman Old Style"/>
      <family val="1"/>
      <charset val="238"/>
    </font>
    <font>
      <u/>
      <sz val="11"/>
      <color rgb="FF0070C0"/>
      <name val="Bookman Old Style"/>
      <family val="1"/>
      <charset val="238"/>
    </font>
    <font>
      <i/>
      <sz val="14"/>
      <color rgb="FF0070C0"/>
      <name val="Bookman Old Style"/>
      <family val="1"/>
      <charset val="238"/>
    </font>
    <font>
      <i/>
      <sz val="8"/>
      <color rgb="FF0070C0"/>
      <name val="Bookman Old Style"/>
      <family val="1"/>
      <charset val="238"/>
    </font>
    <font>
      <i/>
      <sz val="9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00B050"/>
      <name val="Calibri"/>
      <family val="2"/>
      <charset val="238"/>
      <scheme val="minor"/>
    </font>
    <font>
      <sz val="10.5"/>
      <name val="Bookman Old Style"/>
      <family val="1"/>
      <charset val="238"/>
    </font>
    <font>
      <sz val="10.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FF0000"/>
      <name val="Bookman Old Style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 val="singleAccounting"/>
      <sz val="10.5"/>
      <name val="Calibri"/>
      <family val="2"/>
      <charset val="238"/>
      <scheme val="minor"/>
    </font>
    <font>
      <b/>
      <sz val="9"/>
      <color rgb="FF0070C0"/>
      <name val="Bookman Old Style"/>
      <family val="1"/>
      <charset val="238"/>
    </font>
    <font>
      <sz val="9"/>
      <color rgb="FF00B050"/>
      <name val="Bookman Old Style"/>
      <family val="1"/>
      <charset val="238"/>
    </font>
    <font>
      <i/>
      <sz val="10"/>
      <color rgb="FFC00000"/>
      <name val="Bookman Old Style"/>
      <family val="1"/>
      <charset val="238"/>
    </font>
    <font>
      <i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Bookman Old Style"/>
      <family val="1"/>
      <charset val="238"/>
    </font>
    <font>
      <i/>
      <sz val="14"/>
      <color rgb="FFC00000"/>
      <name val="Bookman Old Style"/>
      <family val="1"/>
      <charset val="238"/>
    </font>
    <font>
      <i/>
      <sz val="8"/>
      <color rgb="FFC00000"/>
      <name val="Bookman Old Style"/>
      <family val="1"/>
      <charset val="238"/>
    </font>
    <font>
      <sz val="6"/>
      <color rgb="FFC00000"/>
      <name val="Bookman Old Style"/>
      <family val="1"/>
      <charset val="238"/>
    </font>
    <font>
      <i/>
      <sz val="11"/>
      <color rgb="FFC00000"/>
      <name val="Bookman Old Style"/>
      <family val="1"/>
      <charset val="238"/>
    </font>
    <font>
      <i/>
      <sz val="11"/>
      <color rgb="FFC00000"/>
      <name val="Arial"/>
      <family val="2"/>
      <charset val="238"/>
    </font>
    <font>
      <i/>
      <sz val="14"/>
      <color rgb="FF00B050"/>
      <name val="Bookman Old Style"/>
      <family val="1"/>
      <charset val="238"/>
    </font>
    <font>
      <i/>
      <sz val="10"/>
      <color rgb="FF00B050"/>
      <name val="Bookman Old Style"/>
      <family val="1"/>
      <charset val="238"/>
    </font>
    <font>
      <i/>
      <sz val="10"/>
      <color rgb="FF0070C0"/>
      <name val="Bookman Old Style"/>
      <family val="1"/>
      <charset val="238"/>
    </font>
    <font>
      <i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C00000"/>
      <name val="Bookman Old Style"/>
      <family val="1"/>
      <charset val="238"/>
    </font>
    <font>
      <sz val="11"/>
      <color rgb="FFC00000"/>
      <name val="Bookman Old Style"/>
      <family val="1"/>
      <charset val="238"/>
    </font>
    <font>
      <sz val="8"/>
      <color rgb="FFC00000"/>
      <name val="Bookman Old Style"/>
      <family val="1"/>
      <charset val="238"/>
    </font>
    <font>
      <i/>
      <sz val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 Narrow"/>
      <family val="2"/>
    </font>
    <font>
      <i/>
      <sz val="10.5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2">
    <xf numFmtId="0" fontId="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5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  <xf numFmtId="0" fontId="111" fillId="0" borderId="0"/>
  </cellStyleXfs>
  <cellXfs count="1425">
    <xf numFmtId="0" fontId="0" fillId="0" borderId="0" xfId="0"/>
    <xf numFmtId="3" fontId="2" fillId="2" borderId="0" xfId="3" applyNumberFormat="1" applyFont="1" applyFill="1" applyBorder="1"/>
    <xf numFmtId="3" fontId="3" fillId="2" borderId="0" xfId="3" applyNumberFormat="1" applyFont="1" applyFill="1"/>
    <xf numFmtId="3" fontId="3" fillId="0" borderId="0" xfId="3" applyNumberFormat="1" applyFont="1"/>
    <xf numFmtId="0" fontId="5" fillId="2" borderId="0" xfId="3" applyFont="1" applyFill="1" applyBorder="1" applyAlignment="1">
      <alignment horizontal="center" vertical="center" wrapText="1"/>
    </xf>
    <xf numFmtId="3" fontId="8" fillId="2" borderId="0" xfId="3" applyNumberFormat="1" applyFont="1" applyFill="1"/>
    <xf numFmtId="3" fontId="8" fillId="0" borderId="0" xfId="3" applyNumberFormat="1" applyFont="1"/>
    <xf numFmtId="3" fontId="8" fillId="0" borderId="0" xfId="3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3" fontId="3" fillId="0" borderId="0" xfId="3" applyNumberFormat="1" applyFont="1" applyAlignment="1">
      <alignment vertical="center"/>
    </xf>
    <xf numFmtId="3" fontId="12" fillId="2" borderId="0" xfId="3" applyNumberFormat="1" applyFont="1" applyFill="1"/>
    <xf numFmtId="3" fontId="12" fillId="0" borderId="0" xfId="3" applyNumberFormat="1" applyFont="1"/>
    <xf numFmtId="0" fontId="7" fillId="2" borderId="0" xfId="3" applyFont="1" applyFill="1" applyBorder="1" applyAlignment="1">
      <alignment horizontal="center"/>
    </xf>
    <xf numFmtId="3" fontId="3" fillId="2" borderId="0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3" fontId="13" fillId="2" borderId="0" xfId="3" applyNumberFormat="1" applyFont="1" applyFill="1" applyBorder="1"/>
    <xf numFmtId="3" fontId="2" fillId="0" borderId="0" xfId="3" applyNumberFormat="1" applyFont="1" applyBorder="1"/>
    <xf numFmtId="3" fontId="14" fillId="2" borderId="0" xfId="3" applyNumberFormat="1" applyFont="1" applyFill="1" applyBorder="1" applyAlignment="1">
      <alignment horizontal="left"/>
    </xf>
    <xf numFmtId="3" fontId="4" fillId="2" borderId="0" xfId="3" applyNumberFormat="1" applyFont="1" applyFill="1" applyAlignment="1">
      <alignment horizontal="left"/>
    </xf>
    <xf numFmtId="0" fontId="17" fillId="2" borderId="0" xfId="6" applyFont="1" applyFill="1" applyAlignment="1">
      <alignment horizontal="center"/>
    </xf>
    <xf numFmtId="0" fontId="19" fillId="2" borderId="0" xfId="6" applyFont="1" applyFill="1" applyAlignment="1">
      <alignment horizontal="left" indent="1"/>
    </xf>
    <xf numFmtId="0" fontId="15" fillId="2" borderId="0" xfId="6" applyFill="1" applyAlignment="1">
      <alignment horizontal="left" indent="1"/>
    </xf>
    <xf numFmtId="0" fontId="15" fillId="2" borderId="0" xfId="6" applyFill="1"/>
    <xf numFmtId="0" fontId="15" fillId="0" borderId="0" xfId="6"/>
    <xf numFmtId="0" fontId="22" fillId="2" borderId="0" xfId="6" applyFont="1" applyFill="1" applyAlignment="1">
      <alignment horizontal="left" indent="1"/>
    </xf>
    <xf numFmtId="0" fontId="22" fillId="2" borderId="0" xfId="6" applyFont="1" applyFill="1" applyBorder="1" applyAlignment="1">
      <alignment horizontal="left" indent="1"/>
    </xf>
    <xf numFmtId="0" fontId="15" fillId="2" borderId="0" xfId="6" applyFill="1" applyBorder="1" applyAlignment="1">
      <alignment horizontal="left" indent="1"/>
    </xf>
    <xf numFmtId="0" fontId="15" fillId="0" borderId="0" xfId="6" applyAlignment="1"/>
    <xf numFmtId="0" fontId="20" fillId="2" borderId="0" xfId="6" applyFont="1" applyFill="1" applyAlignment="1">
      <alignment horizontal="left" indent="1"/>
    </xf>
    <xf numFmtId="0" fontId="3" fillId="2" borderId="0" xfId="6" applyFont="1" applyFill="1" applyAlignment="1">
      <alignment wrapText="1"/>
    </xf>
    <xf numFmtId="0" fontId="3" fillId="0" borderId="0" xfId="6" applyFont="1" applyAlignment="1">
      <alignment wrapText="1"/>
    </xf>
    <xf numFmtId="0" fontId="15" fillId="2" borderId="0" xfId="6" applyFill="1" applyAlignment="1"/>
    <xf numFmtId="0" fontId="15" fillId="2" borderId="0" xfId="6" applyFill="1" applyAlignment="1">
      <alignment horizontal="right"/>
    </xf>
    <xf numFmtId="0" fontId="24" fillId="2" borderId="0" xfId="6" applyFont="1" applyFill="1" applyAlignment="1">
      <alignment horizontal="left" indent="1"/>
    </xf>
    <xf numFmtId="0" fontId="15" fillId="0" borderId="0" xfId="6" applyAlignment="1">
      <alignment horizontal="left" indent="1"/>
    </xf>
    <xf numFmtId="3" fontId="2" fillId="2" borderId="0" xfId="3" applyNumberFormat="1" applyFont="1" applyFill="1"/>
    <xf numFmtId="3" fontId="4" fillId="2" borderId="0" xfId="3" applyNumberFormat="1" applyFont="1" applyFill="1" applyBorder="1" applyAlignment="1">
      <alignment horizontal="left"/>
    </xf>
    <xf numFmtId="3" fontId="25" fillId="2" borderId="0" xfId="3" applyNumberFormat="1" applyFont="1" applyFill="1" applyBorder="1" applyAlignment="1">
      <alignment horizontal="left"/>
    </xf>
    <xf numFmtId="3" fontId="16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Alignment="1"/>
    <xf numFmtId="3" fontId="2" fillId="0" borderId="0" xfId="3" applyNumberFormat="1" applyFont="1"/>
    <xf numFmtId="0" fontId="2" fillId="2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Alignment="1">
      <alignment vertical="center"/>
    </xf>
    <xf numFmtId="0" fontId="1" fillId="2" borderId="0" xfId="3" applyFont="1" applyFill="1"/>
    <xf numFmtId="0" fontId="1" fillId="0" borderId="0" xfId="3" applyFont="1"/>
    <xf numFmtId="0" fontId="18" fillId="0" borderId="0" xfId="3" applyFont="1" applyAlignment="1"/>
    <xf numFmtId="0" fontId="28" fillId="2" borderId="0" xfId="3" applyFont="1" applyFill="1"/>
    <xf numFmtId="0" fontId="28" fillId="0" borderId="0" xfId="3" applyFont="1"/>
    <xf numFmtId="0" fontId="29" fillId="2" borderId="0" xfId="3" applyFont="1" applyFill="1"/>
    <xf numFmtId="0" fontId="29" fillId="0" borderId="0" xfId="3" applyFont="1"/>
    <xf numFmtId="3" fontId="2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/>
    <xf numFmtId="4" fontId="3" fillId="2" borderId="0" xfId="3" applyNumberFormat="1" applyFont="1" applyFill="1"/>
    <xf numFmtId="0" fontId="1" fillId="2" borderId="0" xfId="3" applyFont="1" applyFill="1" applyAlignment="1">
      <alignment horizontal="left" indent="1"/>
    </xf>
    <xf numFmtId="0" fontId="18" fillId="0" borderId="0" xfId="3" applyFont="1"/>
    <xf numFmtId="0" fontId="19" fillId="2" borderId="0" xfId="3" applyFont="1" applyFill="1" applyAlignment="1">
      <alignment horizontal="left" indent="1"/>
    </xf>
    <xf numFmtId="0" fontId="19" fillId="2" borderId="0" xfId="3" applyFont="1" applyFill="1"/>
    <xf numFmtId="0" fontId="18" fillId="0" borderId="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18" fillId="0" borderId="0" xfId="3" applyFont="1" applyBorder="1" applyAlignment="1">
      <alignment horizontal="center"/>
    </xf>
    <xf numFmtId="3" fontId="1" fillId="2" borderId="0" xfId="3" applyNumberFormat="1" applyFont="1" applyFill="1" applyAlignment="1">
      <alignment vertical="center"/>
    </xf>
    <xf numFmtId="0" fontId="1" fillId="2" borderId="0" xfId="3" applyFont="1" applyFill="1" applyBorder="1"/>
    <xf numFmtId="0" fontId="1" fillId="2" borderId="0" xfId="3" applyFont="1" applyFill="1" applyAlignment="1">
      <alignment horizontal="right"/>
    </xf>
    <xf numFmtId="0" fontId="1" fillId="0" borderId="0" xfId="3" applyFont="1" applyAlignment="1">
      <alignment horizontal="left" indent="1"/>
    </xf>
    <xf numFmtId="0" fontId="40" fillId="2" borderId="0" xfId="3" applyFont="1" applyFill="1" applyAlignment="1">
      <alignment horizontal="left" indent="1"/>
    </xf>
    <xf numFmtId="0" fontId="19" fillId="3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4" fontId="20" fillId="2" borderId="1" xfId="3" applyNumberFormat="1" applyFont="1" applyFill="1" applyBorder="1" applyAlignment="1">
      <alignment horizontal="right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left"/>
    </xf>
    <xf numFmtId="0" fontId="19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4" fontId="20" fillId="3" borderId="4" xfId="3" applyNumberFormat="1" applyFont="1" applyFill="1" applyBorder="1" applyAlignment="1">
      <alignment horizontal="right" vertical="center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left"/>
    </xf>
    <xf numFmtId="4" fontId="20" fillId="2" borderId="6" xfId="3" applyNumberFormat="1" applyFont="1" applyFill="1" applyBorder="1" applyAlignment="1">
      <alignment horizontal="right"/>
    </xf>
    <xf numFmtId="0" fontId="19" fillId="0" borderId="7" xfId="3" applyFont="1" applyBorder="1" applyAlignment="1">
      <alignment horizontal="left"/>
    </xf>
    <xf numFmtId="4" fontId="20" fillId="2" borderId="7" xfId="3" applyNumberFormat="1" applyFont="1" applyFill="1" applyBorder="1" applyAlignment="1">
      <alignment horizontal="right"/>
    </xf>
    <xf numFmtId="0" fontId="3" fillId="4" borderId="2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8" xfId="6" applyFont="1" applyFill="1" applyBorder="1" applyAlignment="1">
      <alignment horizontal="center"/>
    </xf>
    <xf numFmtId="0" fontId="20" fillId="2" borderId="1" xfId="6" applyFont="1" applyFill="1" applyBorder="1" applyAlignment="1">
      <alignment horizontal="left" indent="1"/>
    </xf>
    <xf numFmtId="0" fontId="3" fillId="5" borderId="9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left" indent="1"/>
    </xf>
    <xf numFmtId="0" fontId="3" fillId="5" borderId="4" xfId="6" applyFont="1" applyFill="1" applyBorder="1" applyAlignment="1">
      <alignment horizontal="left" inden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Continuous"/>
    </xf>
    <xf numFmtId="0" fontId="3" fillId="2" borderId="1" xfId="3" applyFont="1" applyFill="1" applyBorder="1" applyAlignment="1">
      <alignment horizontal="left" wrapText="1"/>
    </xf>
    <xf numFmtId="4" fontId="2" fillId="0" borderId="8" xfId="3" applyNumberFormat="1" applyFont="1" applyBorder="1"/>
    <xf numFmtId="0" fontId="8" fillId="2" borderId="2" xfId="3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4" fontId="2" fillId="6" borderId="10" xfId="3" applyNumberFormat="1" applyFont="1" applyFill="1" applyBorder="1"/>
    <xf numFmtId="49" fontId="8" fillId="2" borderId="2" xfId="3" applyNumberFormat="1" applyFont="1" applyFill="1" applyBorder="1" applyAlignment="1">
      <alignment horizontal="center"/>
    </xf>
    <xf numFmtId="4" fontId="2" fillId="2" borderId="1" xfId="3" applyNumberFormat="1" applyFont="1" applyFill="1" applyBorder="1" applyAlignment="1">
      <alignment horizontal="right" wrapText="1"/>
    </xf>
    <xf numFmtId="4" fontId="2" fillId="0" borderId="8" xfId="3" applyNumberFormat="1" applyFont="1" applyBorder="1" applyAlignment="1"/>
    <xf numFmtId="4" fontId="2" fillId="6" borderId="10" xfId="3" applyNumberFormat="1" applyFont="1" applyFill="1" applyBorder="1" applyAlignment="1"/>
    <xf numFmtId="4" fontId="2" fillId="5" borderId="4" xfId="3" applyNumberFormat="1" applyFont="1" applyFill="1" applyBorder="1" applyAlignment="1">
      <alignment horizontal="right"/>
    </xf>
    <xf numFmtId="4" fontId="2" fillId="5" borderId="10" xfId="3" applyNumberFormat="1" applyFont="1" applyFill="1" applyBorder="1" applyAlignment="1"/>
    <xf numFmtId="0" fontId="2" fillId="7" borderId="8" xfId="6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3" fontId="8" fillId="0" borderId="1" xfId="5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/>
    </xf>
    <xf numFmtId="3" fontId="31" fillId="3" borderId="4" xfId="3" applyNumberFormat="1" applyFont="1" applyFill="1" applyBorder="1" applyAlignment="1">
      <alignment horizontal="right" vertical="center" wrapText="1"/>
    </xf>
    <xf numFmtId="0" fontId="2" fillId="7" borderId="2" xfId="3" applyFont="1" applyFill="1" applyBorder="1" applyAlignment="1">
      <alignment horizontal="center" vertical="center"/>
    </xf>
    <xf numFmtId="0" fontId="41" fillId="7" borderId="1" xfId="5" applyFont="1" applyFill="1" applyBorder="1" applyAlignment="1">
      <alignment horizontal="center" vertical="center"/>
    </xf>
    <xf numFmtId="0" fontId="41" fillId="7" borderId="8" xfId="5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right" vertical="center" wrapText="1"/>
    </xf>
    <xf numFmtId="4" fontId="8" fillId="3" borderId="4" xfId="3" applyNumberFormat="1" applyFont="1" applyFill="1" applyBorder="1" applyAlignment="1">
      <alignment horizontal="right" vertical="center"/>
    </xf>
    <xf numFmtId="4" fontId="8" fillId="3" borderId="10" xfId="3" applyNumberFormat="1" applyFont="1" applyFill="1" applyBorder="1" applyAlignment="1">
      <alignment horizontal="right" vertical="center"/>
    </xf>
    <xf numFmtId="0" fontId="26" fillId="4" borderId="2" xfId="3" applyFont="1" applyFill="1" applyBorder="1" applyAlignment="1">
      <alignment horizontal="center"/>
    </xf>
    <xf numFmtId="0" fontId="26" fillId="4" borderId="1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3" fontId="2" fillId="0" borderId="1" xfId="5" applyNumberFormat="1" applyFont="1" applyBorder="1"/>
    <xf numFmtId="4" fontId="2" fillId="0" borderId="8" xfId="5" applyNumberFormat="1" applyFont="1" applyBorder="1"/>
    <xf numFmtId="3" fontId="2" fillId="3" borderId="4" xfId="3" applyNumberFormat="1" applyFont="1" applyFill="1" applyBorder="1" applyAlignment="1">
      <alignment horizontal="right" vertical="center"/>
    </xf>
    <xf numFmtId="4" fontId="2" fillId="3" borderId="10" xfId="3" applyNumberFormat="1" applyFont="1" applyFill="1" applyBorder="1" applyAlignment="1">
      <alignment vertical="center"/>
    </xf>
    <xf numFmtId="3" fontId="8" fillId="2" borderId="0" xfId="3" applyNumberFormat="1" applyFont="1" applyFill="1" applyBorder="1"/>
    <xf numFmtId="3" fontId="3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/>
    <xf numFmtId="0" fontId="7" fillId="3" borderId="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wrapText="1"/>
    </xf>
    <xf numFmtId="3" fontId="11" fillId="0" borderId="1" xfId="4" applyNumberFormat="1" applyFont="1" applyBorder="1" applyAlignment="1">
      <alignment horizontal="right"/>
    </xf>
    <xf numFmtId="4" fontId="11" fillId="0" borderId="1" xfId="4" applyNumberFormat="1" applyFont="1" applyBorder="1" applyAlignment="1">
      <alignment horizontal="right"/>
    </xf>
    <xf numFmtId="3" fontId="11" fillId="0" borderId="1" xfId="3" applyNumberFormat="1" applyFont="1" applyBorder="1"/>
    <xf numFmtId="4" fontId="11" fillId="0" borderId="8" xfId="3" applyNumberFormat="1" applyFont="1" applyBorder="1"/>
    <xf numFmtId="0" fontId="10" fillId="2" borderId="1" xfId="3" applyFont="1" applyFill="1" applyBorder="1" applyAlignment="1">
      <alignment wrapText="1"/>
    </xf>
    <xf numFmtId="3" fontId="11" fillId="3" borderId="4" xfId="3" applyNumberFormat="1" applyFont="1" applyFill="1" applyBorder="1" applyAlignment="1">
      <alignment horizontal="right"/>
    </xf>
    <xf numFmtId="4" fontId="11" fillId="3" borderId="4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wrapText="1"/>
    </xf>
    <xf numFmtId="3" fontId="11" fillId="2" borderId="1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3" fontId="11" fillId="2" borderId="1" xfId="3" applyNumberFormat="1" applyFont="1" applyFill="1" applyBorder="1"/>
    <xf numFmtId="4" fontId="11" fillId="2" borderId="8" xfId="3" applyNumberFormat="1" applyFont="1" applyFill="1" applyBorder="1"/>
    <xf numFmtId="4" fontId="7" fillId="3" borderId="8" xfId="3" applyNumberFormat="1" applyFont="1" applyFill="1" applyBorder="1" applyAlignment="1">
      <alignment horizontal="center" vertical="center" wrapText="1"/>
    </xf>
    <xf numFmtId="3" fontId="11" fillId="6" borderId="4" xfId="3" applyNumberFormat="1" applyFont="1" applyFill="1" applyBorder="1"/>
    <xf numFmtId="4" fontId="11" fillId="6" borderId="10" xfId="3" applyNumberFormat="1" applyFont="1" applyFill="1" applyBorder="1"/>
    <xf numFmtId="0" fontId="2" fillId="7" borderId="1" xfId="3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3" fontId="2" fillId="7" borderId="8" xfId="3" applyNumberFormat="1" applyFont="1" applyFill="1" applyBorder="1" applyAlignment="1">
      <alignment horizontal="center" vertical="center"/>
    </xf>
    <xf numFmtId="0" fontId="41" fillId="6" borderId="1" xfId="5" applyFont="1" applyFill="1" applyBorder="1" applyAlignment="1">
      <alignment horizontal="center" vertical="center"/>
    </xf>
    <xf numFmtId="3" fontId="2" fillId="2" borderId="0" xfId="1" applyNumberFormat="1" applyFont="1" applyFill="1" applyBorder="1" applyProtection="1"/>
    <xf numFmtId="3" fontId="2" fillId="2" borderId="0" xfId="1" applyNumberFormat="1" applyFont="1" applyFill="1" applyProtection="1"/>
    <xf numFmtId="3" fontId="3" fillId="2" borderId="0" xfId="1" applyNumberFormat="1" applyFont="1" applyFill="1" applyProtection="1"/>
    <xf numFmtId="3" fontId="4" fillId="2" borderId="0" xfId="1" applyNumberFormat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/>
    <xf numFmtId="0" fontId="34" fillId="2" borderId="0" xfId="1" applyFill="1" applyAlignment="1" applyProtection="1"/>
    <xf numFmtId="3" fontId="3" fillId="0" borderId="0" xfId="1" applyNumberFormat="1" applyFont="1" applyProtection="1"/>
    <xf numFmtId="3" fontId="4" fillId="2" borderId="0" xfId="1" applyNumberFormat="1" applyFont="1" applyFill="1" applyBorder="1" applyAlignment="1" applyProtection="1">
      <alignment horizontal="left"/>
    </xf>
    <xf numFmtId="3" fontId="25" fillId="2" borderId="0" xfId="1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Protection="1"/>
    <xf numFmtId="3" fontId="8" fillId="0" borderId="0" xfId="1" applyNumberFormat="1" applyFont="1" applyProtection="1"/>
    <xf numFmtId="3" fontId="3" fillId="2" borderId="0" xfId="1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12" fillId="2" borderId="0" xfId="1" applyNumberFormat="1" applyFont="1" applyFill="1" applyProtection="1"/>
    <xf numFmtId="3" fontId="12" fillId="0" borderId="0" xfId="1" applyNumberFormat="1" applyFont="1" applyProtection="1"/>
    <xf numFmtId="0" fontId="7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Border="1" applyProtection="1"/>
    <xf numFmtId="0" fontId="2" fillId="2" borderId="0" xfId="7" applyFont="1" applyFill="1" applyProtection="1">
      <protection locked="0"/>
    </xf>
    <xf numFmtId="0" fontId="1" fillId="2" borderId="0" xfId="7" applyFill="1" applyProtection="1"/>
    <xf numFmtId="3" fontId="2" fillId="2" borderId="0" xfId="1" applyNumberFormat="1" applyFont="1" applyFill="1" applyAlignment="1" applyProtection="1"/>
    <xf numFmtId="3" fontId="2" fillId="2" borderId="0" xfId="1" applyNumberFormat="1" applyFont="1" applyFill="1" applyAlignment="1" applyProtection="1">
      <alignment horizontal="left"/>
    </xf>
    <xf numFmtId="3" fontId="1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0" borderId="0" xfId="1" applyNumberFormat="1" applyFont="1" applyBorder="1" applyProtection="1"/>
    <xf numFmtId="3" fontId="2" fillId="0" borderId="0" xfId="1" applyNumberFormat="1" applyFont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Continuous"/>
    </xf>
    <xf numFmtId="4" fontId="2" fillId="0" borderId="1" xfId="1" applyNumberFormat="1" applyFont="1" applyBorder="1" applyAlignment="1" applyProtection="1">
      <alignment horizontal="right"/>
      <protection locked="0"/>
    </xf>
    <xf numFmtId="0" fontId="8" fillId="2" borderId="2" xfId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right"/>
    </xf>
    <xf numFmtId="4" fontId="2" fillId="3" borderId="10" xfId="1" applyNumberFormat="1" applyFont="1" applyFill="1" applyBorder="1" applyAlignment="1" applyProtection="1">
      <alignment horizontal="right"/>
    </xf>
    <xf numFmtId="0" fontId="26" fillId="2" borderId="1" xfId="3" applyFont="1" applyFill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19" fillId="3" borderId="8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4" fontId="3" fillId="0" borderId="12" xfId="3" applyNumberFormat="1" applyFont="1" applyBorder="1"/>
    <xf numFmtId="4" fontId="3" fillId="0" borderId="8" xfId="3" applyNumberFormat="1" applyFont="1" applyBorder="1"/>
    <xf numFmtId="4" fontId="3" fillId="0" borderId="13" xfId="3" applyNumberFormat="1" applyFont="1" applyBorder="1"/>
    <xf numFmtId="4" fontId="20" fillId="3" borderId="10" xfId="3" applyNumberFormat="1" applyFont="1" applyFill="1" applyBorder="1" applyAlignment="1">
      <alignment vertical="center"/>
    </xf>
    <xf numFmtId="4" fontId="3" fillId="5" borderId="10" xfId="6" applyNumberFormat="1" applyFont="1" applyFill="1" applyBorder="1"/>
    <xf numFmtId="4" fontId="3" fillId="2" borderId="8" xfId="6" applyNumberFormat="1" applyFont="1" applyFill="1" applyBorder="1"/>
    <xf numFmtId="0" fontId="3" fillId="2" borderId="1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wrapText="1"/>
    </xf>
    <xf numFmtId="3" fontId="31" fillId="3" borderId="4" xfId="3" applyNumberFormat="1" applyFont="1" applyFill="1" applyBorder="1" applyAlignment="1">
      <alignment horizontal="right" vertical="center"/>
    </xf>
    <xf numFmtId="3" fontId="8" fillId="0" borderId="8" xfId="5" applyNumberFormat="1" applyFont="1" applyBorder="1" applyAlignment="1">
      <alignment horizontal="right"/>
    </xf>
    <xf numFmtId="3" fontId="31" fillId="3" borderId="10" xfId="3" applyNumberFormat="1" applyFont="1" applyFill="1" applyBorder="1" applyAlignment="1">
      <alignment horizontal="right" vertical="center"/>
    </xf>
    <xf numFmtId="3" fontId="11" fillId="0" borderId="8" xfId="3" applyNumberFormat="1" applyFont="1" applyBorder="1"/>
    <xf numFmtId="3" fontId="11" fillId="3" borderId="10" xfId="3" applyNumberFormat="1" applyFont="1" applyFill="1" applyBorder="1" applyAlignment="1">
      <alignment horizontal="right"/>
    </xf>
    <xf numFmtId="0" fontId="11" fillId="2" borderId="1" xfId="3" applyNumberFormat="1" applyFont="1" applyFill="1" applyBorder="1"/>
    <xf numFmtId="0" fontId="11" fillId="2" borderId="8" xfId="3" applyNumberFormat="1" applyFont="1" applyFill="1" applyBorder="1"/>
    <xf numFmtId="0" fontId="11" fillId="3" borderId="4" xfId="3" applyNumberFormat="1" applyFont="1" applyFill="1" applyBorder="1" applyAlignment="1">
      <alignment horizontal="right"/>
    </xf>
    <xf numFmtId="0" fontId="11" fillId="3" borderId="10" xfId="3" applyNumberFormat="1" applyFont="1" applyFill="1" applyBorder="1" applyAlignment="1">
      <alignment horizontal="right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4" fontId="2" fillId="0" borderId="8" xfId="5" applyNumberFormat="1" applyFont="1" applyBorder="1" applyAlignment="1">
      <alignment horizontal="right"/>
    </xf>
    <xf numFmtId="3" fontId="2" fillId="0" borderId="1" xfId="5" applyNumberFormat="1" applyFont="1" applyBorder="1" applyAlignment="1">
      <alignment horizontal="right"/>
    </xf>
    <xf numFmtId="49" fontId="2" fillId="2" borderId="2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/>
    </xf>
    <xf numFmtId="4" fontId="2" fillId="0" borderId="8" xfId="1" applyNumberFormat="1" applyFont="1" applyBorder="1" applyAlignment="1" applyProtection="1">
      <alignment horizontal="right"/>
      <protection locked="0"/>
    </xf>
    <xf numFmtId="0" fontId="23" fillId="2" borderId="0" xfId="6" applyFont="1" applyFill="1" applyAlignment="1">
      <alignment horizontal="center"/>
    </xf>
    <xf numFmtId="4" fontId="3" fillId="5" borderId="10" xfId="6" applyNumberFormat="1" applyFont="1" applyFill="1" applyBorder="1" applyAlignment="1">
      <alignment horizontal="right"/>
    </xf>
    <xf numFmtId="0" fontId="3" fillId="5" borderId="14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indent="1"/>
    </xf>
    <xf numFmtId="4" fontId="3" fillId="2" borderId="8" xfId="6" applyNumberFormat="1" applyFont="1" applyFill="1" applyBorder="1" applyAlignment="1">
      <alignment horizontal="right"/>
    </xf>
    <xf numFmtId="0" fontId="3" fillId="5" borderId="3" xfId="6" applyFont="1" applyFill="1" applyBorder="1" applyAlignment="1">
      <alignment horizontal="left" indent="1"/>
    </xf>
    <xf numFmtId="0" fontId="27" fillId="2" borderId="0" xfId="6" applyFont="1" applyFill="1" applyAlignment="1">
      <alignment horizontal="center"/>
    </xf>
    <xf numFmtId="0" fontId="3" fillId="2" borderId="2" xfId="6" applyFont="1" applyFill="1" applyBorder="1" applyAlignment="1">
      <alignment horizontal="center" vertical="center"/>
    </xf>
    <xf numFmtId="0" fontId="1" fillId="2" borderId="0" xfId="6" applyFont="1" applyFill="1" applyAlignment="1">
      <alignment horizontal="left" indent="1"/>
    </xf>
    <xf numFmtId="0" fontId="1" fillId="2" borderId="0" xfId="6" applyFont="1" applyFill="1"/>
    <xf numFmtId="0" fontId="1" fillId="2" borderId="0" xfId="6" applyFont="1" applyFill="1" applyAlignment="1">
      <alignment horizontal="right"/>
    </xf>
    <xf numFmtId="0" fontId="20" fillId="2" borderId="2" xfId="6" applyFont="1" applyFill="1" applyBorder="1" applyAlignment="1">
      <alignment horizontal="center"/>
    </xf>
    <xf numFmtId="0" fontId="36" fillId="0" borderId="0" xfId="3" applyFont="1" applyAlignment="1"/>
    <xf numFmtId="0" fontId="37" fillId="2" borderId="0" xfId="3" applyFont="1" applyFill="1"/>
    <xf numFmtId="0" fontId="35" fillId="2" borderId="0" xfId="3" applyFont="1" applyFill="1"/>
    <xf numFmtId="0" fontId="41" fillId="6" borderId="1" xfId="5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wrapText="1"/>
    </xf>
    <xf numFmtId="0" fontId="3" fillId="2" borderId="6" xfId="3" applyFont="1" applyFill="1" applyBorder="1" applyAlignment="1">
      <alignment wrapText="1"/>
    </xf>
    <xf numFmtId="4" fontId="2" fillId="2" borderId="6" xfId="3" applyNumberFormat="1" applyFont="1" applyFill="1" applyBorder="1" applyAlignment="1">
      <alignment horizontal="right" wrapText="1"/>
    </xf>
    <xf numFmtId="4" fontId="2" fillId="0" borderId="12" xfId="3" applyNumberFormat="1" applyFont="1" applyBorder="1" applyAlignment="1"/>
    <xf numFmtId="0" fontId="10" fillId="2" borderId="6" xfId="3" applyFont="1" applyFill="1" applyBorder="1" applyAlignment="1">
      <alignment wrapText="1"/>
    </xf>
    <xf numFmtId="3" fontId="11" fillId="2" borderId="6" xfId="4" applyNumberFormat="1" applyFont="1" applyFill="1" applyBorder="1" applyAlignment="1">
      <alignment horizontal="right" wrapText="1"/>
    </xf>
    <xf numFmtId="0" fontId="11" fillId="2" borderId="6" xfId="3" applyNumberFormat="1" applyFont="1" applyFill="1" applyBorder="1"/>
    <xf numFmtId="0" fontId="11" fillId="2" borderId="12" xfId="3" applyNumberFormat="1" applyFont="1" applyFill="1" applyBorder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1" applyFont="1" applyAlignment="1" applyProtection="1">
      <alignment horizontal="center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textRotation="90" wrapText="1"/>
    </xf>
    <xf numFmtId="0" fontId="7" fillId="3" borderId="18" xfId="1" applyFont="1" applyFill="1" applyBorder="1" applyAlignment="1" applyProtection="1">
      <alignment horizontal="center" vertical="center" textRotation="90" wrapText="1"/>
    </xf>
    <xf numFmtId="0" fontId="9" fillId="4" borderId="18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Continuous"/>
    </xf>
    <xf numFmtId="0" fontId="8" fillId="2" borderId="18" xfId="1" applyFont="1" applyFill="1" applyBorder="1" applyAlignment="1" applyProtection="1">
      <alignment horizontal="center"/>
    </xf>
    <xf numFmtId="3" fontId="52" fillId="2" borderId="0" xfId="1" applyNumberFormat="1" applyFont="1" applyFill="1" applyBorder="1" applyAlignment="1" applyProtection="1">
      <alignment vertical="center"/>
      <protection locked="0"/>
    </xf>
    <xf numFmtId="3" fontId="52" fillId="2" borderId="0" xfId="1" applyNumberFormat="1" applyFont="1" applyFill="1" applyBorder="1" applyAlignment="1" applyProtection="1">
      <alignment vertical="center"/>
    </xf>
    <xf numFmtId="3" fontId="52" fillId="2" borderId="0" xfId="1" applyNumberFormat="1" applyFont="1" applyFill="1" applyBorder="1" applyAlignment="1" applyProtection="1">
      <alignment horizontal="left" vertical="center"/>
    </xf>
    <xf numFmtId="3" fontId="53" fillId="2" borderId="0" xfId="1" applyNumberFormat="1" applyFont="1" applyFill="1" applyBorder="1" applyAlignment="1" applyProtection="1">
      <alignment horizontal="left" vertical="center"/>
    </xf>
    <xf numFmtId="3" fontId="52" fillId="2" borderId="0" xfId="1" applyNumberFormat="1" applyFont="1" applyFill="1" applyAlignment="1" applyProtection="1">
      <alignment vertical="center"/>
    </xf>
    <xf numFmtId="0" fontId="52" fillId="2" borderId="0" xfId="1" applyFont="1" applyFill="1" applyAlignment="1" applyProtection="1">
      <alignment vertical="center"/>
    </xf>
    <xf numFmtId="3" fontId="52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 wrapText="1"/>
    </xf>
    <xf numFmtId="3" fontId="55" fillId="2" borderId="0" xfId="1" applyNumberFormat="1" applyFont="1" applyFill="1" applyAlignment="1" applyProtection="1">
      <alignment vertical="center"/>
    </xf>
    <xf numFmtId="3" fontId="55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/>
    </xf>
    <xf numFmtId="3" fontId="52" fillId="2" borderId="0" xfId="1" applyNumberFormat="1" applyFont="1" applyFill="1" applyBorder="1" applyAlignment="1" applyProtection="1">
      <alignment horizontal="right" vertical="center"/>
    </xf>
    <xf numFmtId="0" fontId="52" fillId="2" borderId="0" xfId="7" applyFont="1" applyFill="1" applyAlignment="1" applyProtection="1">
      <alignment vertical="center"/>
      <protection locked="0"/>
    </xf>
    <xf numFmtId="0" fontId="52" fillId="2" borderId="0" xfId="7" applyFont="1" applyFill="1" applyAlignment="1" applyProtection="1">
      <alignment vertical="center"/>
    </xf>
    <xf numFmtId="3" fontId="52" fillId="2" borderId="0" xfId="1" applyNumberFormat="1" applyFont="1" applyFill="1" applyAlignment="1" applyProtection="1">
      <alignment horizontal="center" vertical="center"/>
    </xf>
    <xf numFmtId="3" fontId="53" fillId="2" borderId="0" xfId="1" applyNumberFormat="1" applyFont="1" applyFill="1" applyBorder="1" applyAlignment="1" applyProtection="1">
      <alignment vertical="center"/>
    </xf>
    <xf numFmtId="3" fontId="52" fillId="2" borderId="15" xfId="1" applyNumberFormat="1" applyFont="1" applyFill="1" applyBorder="1" applyAlignment="1" applyProtection="1">
      <alignment vertical="center"/>
      <protection locked="0"/>
    </xf>
    <xf numFmtId="3" fontId="52" fillId="0" borderId="0" xfId="1" applyNumberFormat="1" applyFont="1" applyBorder="1" applyAlignment="1" applyProtection="1">
      <alignment vertical="center"/>
    </xf>
    <xf numFmtId="3" fontId="57" fillId="0" borderId="1" xfId="1" applyNumberFormat="1" applyFont="1" applyBorder="1" applyAlignment="1" applyProtection="1">
      <alignment horizontal="right"/>
    </xf>
    <xf numFmtId="3" fontId="57" fillId="0" borderId="1" xfId="1" applyNumberFormat="1" applyFont="1" applyBorder="1" applyAlignment="1" applyProtection="1">
      <alignment horizontal="right" vertical="center"/>
    </xf>
    <xf numFmtId="3" fontId="57" fillId="2" borderId="1" xfId="3" applyNumberFormat="1" applyFont="1" applyFill="1" applyBorder="1" applyAlignment="1">
      <alignment horizontal="right"/>
    </xf>
    <xf numFmtId="3" fontId="57" fillId="0" borderId="21" xfId="1" applyNumberFormat="1" applyFont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7" fillId="9" borderId="1" xfId="1" applyFont="1" applyFill="1" applyBorder="1" applyAlignment="1" applyProtection="1">
      <alignment horizontal="centerContinuous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2" fillId="0" borderId="0" xfId="1" applyFont="1" applyFill="1" applyBorder="1" applyAlignment="1" applyProtection="1">
      <alignment horizontal="centerContinuous" vertical="center"/>
    </xf>
    <xf numFmtId="0" fontId="52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vertical="center"/>
    </xf>
    <xf numFmtId="0" fontId="52" fillId="2" borderId="0" xfId="7" applyFont="1" applyFill="1" applyBorder="1" applyAlignment="1" applyProtection="1">
      <alignment vertical="center"/>
      <protection locked="0"/>
    </xf>
    <xf numFmtId="164" fontId="51" fillId="0" borderId="1" xfId="1" applyNumberFormat="1" applyFont="1" applyBorder="1" applyAlignment="1" applyProtection="1">
      <alignment horizontal="right" vertical="center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7" fillId="10" borderId="1" xfId="1" applyNumberFormat="1" applyFont="1" applyFill="1" applyBorder="1" applyAlignment="1" applyProtection="1">
      <alignment horizontal="right"/>
    </xf>
    <xf numFmtId="3" fontId="57" fillId="10" borderId="1" xfId="3" applyNumberFormat="1" applyFont="1" applyFill="1" applyBorder="1" applyAlignment="1">
      <alignment horizontal="right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6" applyFont="1" applyFill="1" applyBorder="1" applyAlignment="1">
      <alignment horizontal="left" indent="1"/>
    </xf>
    <xf numFmtId="0" fontId="60" fillId="9" borderId="17" xfId="1" applyFont="1" applyFill="1" applyBorder="1" applyAlignment="1" applyProtection="1">
      <alignment horizontal="center" vertical="center" wrapText="1"/>
    </xf>
    <xf numFmtId="0" fontId="57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2" fillId="2" borderId="0" xfId="1" applyFont="1" applyFill="1" applyBorder="1" applyAlignment="1" applyProtection="1">
      <alignment vertical="center" wrapText="1"/>
      <protection locked="0"/>
    </xf>
    <xf numFmtId="0" fontId="54" fillId="2" borderId="0" xfId="1" applyFont="1" applyFill="1" applyBorder="1" applyAlignment="1" applyProtection="1">
      <alignment vertical="center" wrapText="1"/>
      <protection locked="0"/>
    </xf>
    <xf numFmtId="3" fontId="61" fillId="2" borderId="0" xfId="1" applyNumberFormat="1" applyFont="1" applyFill="1" applyProtection="1"/>
    <xf numFmtId="3" fontId="62" fillId="2" borderId="0" xfId="1" applyNumberFormat="1" applyFont="1" applyFill="1" applyBorder="1" applyAlignment="1" applyProtection="1"/>
    <xf numFmtId="3" fontId="63" fillId="2" borderId="0" xfId="1" applyNumberFormat="1" applyFont="1" applyFill="1" applyBorder="1" applyAlignment="1" applyProtection="1">
      <alignment horizontal="left"/>
    </xf>
    <xf numFmtId="0" fontId="64" fillId="2" borderId="0" xfId="1" applyFont="1" applyFill="1" applyBorder="1" applyAlignment="1" applyProtection="1">
      <alignment horizontal="center" vertical="center" wrapText="1"/>
    </xf>
    <xf numFmtId="0" fontId="65" fillId="3" borderId="1" xfId="1" applyFont="1" applyFill="1" applyBorder="1" applyAlignment="1" applyProtection="1">
      <alignment horizontal="center" vertical="center" wrapText="1"/>
    </xf>
    <xf numFmtId="0" fontId="66" fillId="4" borderId="1" xfId="1" applyFont="1" applyFill="1" applyBorder="1" applyAlignment="1" applyProtection="1">
      <alignment horizontal="center" vertical="center"/>
    </xf>
    <xf numFmtId="4" fontId="61" fillId="0" borderId="1" xfId="1" applyNumberFormat="1" applyFont="1" applyBorder="1" applyAlignment="1" applyProtection="1">
      <alignment horizontal="right"/>
    </xf>
    <xf numFmtId="4" fontId="61" fillId="3" borderId="4" xfId="1" applyNumberFormat="1" applyFont="1" applyFill="1" applyBorder="1" applyAlignment="1" applyProtection="1">
      <alignment horizontal="right"/>
    </xf>
    <xf numFmtId="3" fontId="61" fillId="2" borderId="0" xfId="1" applyNumberFormat="1" applyFont="1" applyFill="1" applyBorder="1" applyAlignment="1" applyProtection="1">
      <alignment horizontal="right"/>
    </xf>
    <xf numFmtId="3" fontId="61" fillId="0" borderId="0" xfId="1" applyNumberFormat="1" applyFont="1" applyProtection="1"/>
    <xf numFmtId="0" fontId="58" fillId="0" borderId="0" xfId="1" applyFont="1" applyFill="1" applyBorder="1" applyAlignment="1" applyProtection="1">
      <alignment horizontal="center" vertical="center"/>
    </xf>
    <xf numFmtId="3" fontId="57" fillId="0" borderId="0" xfId="1" applyNumberFormat="1" applyFont="1" applyFill="1" applyBorder="1" applyAlignment="1" applyProtection="1">
      <alignment horizontal="right" vertical="center"/>
    </xf>
    <xf numFmtId="3" fontId="60" fillId="0" borderId="0" xfId="1" applyNumberFormat="1" applyFont="1" applyFill="1" applyBorder="1" applyAlignment="1" applyProtection="1">
      <alignment horizontal="right" vertical="center"/>
    </xf>
    <xf numFmtId="164" fontId="59" fillId="0" borderId="0" xfId="1" applyNumberFormat="1" applyFont="1" applyBorder="1" applyAlignment="1" applyProtection="1">
      <alignment horizontal="right" vertical="center"/>
    </xf>
    <xf numFmtId="164" fontId="51" fillId="2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 indent="1"/>
    </xf>
    <xf numFmtId="164" fontId="51" fillId="0" borderId="1" xfId="1" applyNumberFormat="1" applyFont="1" applyFill="1" applyBorder="1" applyAlignment="1" applyProtection="1">
      <alignment horizontal="right" vertical="center"/>
    </xf>
    <xf numFmtId="0" fontId="51" fillId="2" borderId="1" xfId="3" applyFont="1" applyFill="1" applyBorder="1" applyAlignment="1">
      <alignment horizontal="left" vertical="center" wrapText="1" indent="1"/>
    </xf>
    <xf numFmtId="0" fontId="50" fillId="2" borderId="1" xfId="3" applyFont="1" applyFill="1" applyBorder="1" applyAlignment="1">
      <alignment horizontal="left" vertical="center" indent="1" shrinkToFit="1"/>
    </xf>
    <xf numFmtId="3" fontId="67" fillId="2" borderId="0" xfId="1" applyNumberFormat="1" applyFont="1" applyFill="1" applyProtection="1"/>
    <xf numFmtId="0" fontId="65" fillId="3" borderId="8" xfId="1" applyFont="1" applyFill="1" applyBorder="1" applyAlignment="1" applyProtection="1">
      <alignment horizontal="center" vertical="center" wrapText="1"/>
    </xf>
    <xf numFmtId="0" fontId="66" fillId="4" borderId="8" xfId="1" applyFont="1" applyFill="1" applyBorder="1" applyAlignment="1" applyProtection="1">
      <alignment horizontal="center" vertical="center"/>
    </xf>
    <xf numFmtId="4" fontId="61" fillId="0" borderId="8" xfId="1" applyNumberFormat="1" applyFont="1" applyBorder="1" applyAlignment="1" applyProtection="1">
      <alignment horizontal="right"/>
    </xf>
    <xf numFmtId="4" fontId="61" fillId="3" borderId="1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alignment horizontal="center" vertical="center"/>
    </xf>
    <xf numFmtId="0" fontId="34" fillId="0" borderId="0" xfId="1" applyBorder="1" applyAlignment="1" applyProtection="1">
      <alignment horizontal="center" vertical="center" wrapText="1"/>
    </xf>
    <xf numFmtId="0" fontId="65" fillId="3" borderId="0" xfId="1" applyFont="1" applyFill="1" applyBorder="1" applyAlignment="1" applyProtection="1">
      <alignment horizontal="center" vertical="center" wrapText="1"/>
    </xf>
    <xf numFmtId="0" fontId="66" fillId="4" borderId="0" xfId="1" applyFont="1" applyFill="1" applyBorder="1" applyAlignment="1" applyProtection="1">
      <alignment horizontal="center" vertical="center"/>
    </xf>
    <xf numFmtId="4" fontId="61" fillId="0" borderId="0" xfId="1" applyNumberFormat="1" applyFont="1" applyBorder="1" applyAlignment="1" applyProtection="1">
      <alignment horizontal="right"/>
    </xf>
    <xf numFmtId="4" fontId="61" fillId="3" borderId="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protection locked="0"/>
    </xf>
    <xf numFmtId="3" fontId="52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Fill="1" applyBorder="1" applyAlignment="1" applyProtection="1">
      <alignment horizontal="left" vertical="center"/>
    </xf>
    <xf numFmtId="0" fontId="54" fillId="0" borderId="0" xfId="1" applyFont="1" applyFill="1" applyBorder="1" applyAlignment="1" applyProtection="1">
      <alignment horizontal="center" vertical="center" wrapText="1"/>
    </xf>
    <xf numFmtId="0" fontId="71" fillId="0" borderId="28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center" wrapText="1"/>
    </xf>
    <xf numFmtId="4" fontId="69" fillId="0" borderId="21" xfId="1" applyNumberFormat="1" applyFont="1" applyFill="1" applyBorder="1" applyAlignment="1" applyProtection="1">
      <alignment horizontal="right"/>
      <protection locked="0"/>
    </xf>
    <xf numFmtId="3" fontId="52" fillId="0" borderId="21" xfId="1" applyNumberFormat="1" applyFont="1" applyFill="1" applyBorder="1" applyAlignment="1" applyProtection="1">
      <alignment horizontal="right" vertical="center"/>
    </xf>
    <xf numFmtId="0" fontId="54" fillId="0" borderId="32" xfId="1" applyFont="1" applyFill="1" applyBorder="1" applyAlignment="1" applyProtection="1">
      <alignment horizontal="center" vertical="center" textRotation="90" wrapText="1"/>
    </xf>
    <xf numFmtId="0" fontId="54" fillId="0" borderId="32" xfId="1" applyFont="1" applyFill="1" applyBorder="1" applyAlignment="1" applyProtection="1">
      <alignment horizontal="center" vertical="center" wrapText="1"/>
    </xf>
    <xf numFmtId="0" fontId="54" fillId="0" borderId="17" xfId="1" applyFont="1" applyFill="1" applyBorder="1" applyAlignment="1" applyProtection="1">
      <alignment horizontal="center" vertical="center" wrapText="1"/>
    </xf>
    <xf numFmtId="0" fontId="72" fillId="0" borderId="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2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right" vertical="center"/>
      <protection locked="0"/>
    </xf>
    <xf numFmtId="3" fontId="60" fillId="9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center" vertical="center"/>
    </xf>
    <xf numFmtId="3" fontId="60" fillId="0" borderId="0" xfId="1" applyNumberFormat="1" applyFont="1" applyFill="1" applyBorder="1" applyAlignment="1" applyProtection="1">
      <alignment horizontal="center" vertical="center"/>
    </xf>
    <xf numFmtId="4" fontId="73" fillId="0" borderId="1" xfId="1" applyNumberFormat="1" applyFont="1" applyBorder="1" applyAlignment="1" applyProtection="1">
      <alignment horizontal="right"/>
      <protection locked="0"/>
    </xf>
    <xf numFmtId="4" fontId="73" fillId="3" borderId="4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 applyProtection="1">
      <alignment horizontal="right"/>
    </xf>
    <xf numFmtId="4" fontId="2" fillId="3" borderId="0" xfId="1" applyNumberFormat="1" applyFont="1" applyFill="1" applyBorder="1" applyAlignment="1" applyProtection="1">
      <alignment horizontal="right"/>
    </xf>
    <xf numFmtId="3" fontId="60" fillId="0" borderId="0" xfId="1" applyNumberFormat="1" applyFont="1" applyFill="1" applyBorder="1" applyAlignment="1" applyProtection="1">
      <alignment horizontal="right" vertical="center"/>
      <protection locked="0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shrinkToFit="1"/>
    </xf>
    <xf numFmtId="3" fontId="51" fillId="0" borderId="1" xfId="4" applyNumberFormat="1" applyFont="1" applyBorder="1" applyAlignment="1">
      <alignment horizontal="right" vertical="center"/>
    </xf>
    <xf numFmtId="3" fontId="51" fillId="9" borderId="1" xfId="4" applyNumberFormat="1" applyFont="1" applyFill="1" applyBorder="1" applyAlignment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Border="1" applyAlignment="1" applyProtection="1">
      <alignment horizontal="right" vertical="center"/>
    </xf>
    <xf numFmtId="3" fontId="51" fillId="10" borderId="1" xfId="4" applyNumberFormat="1" applyFont="1" applyFill="1" applyBorder="1" applyAlignment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</xf>
    <xf numFmtId="3" fontId="51" fillId="9" borderId="1" xfId="6" applyNumberFormat="1" applyFont="1" applyFill="1" applyBorder="1" applyAlignment="1">
      <alignment horizontal="right" vertical="center"/>
    </xf>
    <xf numFmtId="3" fontId="51" fillId="0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center" vertical="center"/>
    </xf>
    <xf numFmtId="3" fontId="51" fillId="0" borderId="0" xfId="1" applyNumberFormat="1" applyFont="1" applyFill="1" applyBorder="1" applyAlignment="1" applyProtection="1">
      <alignment horizontal="right" vertical="center"/>
    </xf>
    <xf numFmtId="3" fontId="59" fillId="0" borderId="0" xfId="1" applyNumberFormat="1" applyFont="1" applyFill="1" applyBorder="1" applyAlignment="1" applyProtection="1">
      <alignment horizontal="right" vertical="center"/>
    </xf>
    <xf numFmtId="3" fontId="59" fillId="9" borderId="1" xfId="4" applyNumberFormat="1" applyFont="1" applyFill="1" applyBorder="1" applyAlignment="1">
      <alignment horizontal="right" vertical="center"/>
    </xf>
    <xf numFmtId="3" fontId="59" fillId="10" borderId="1" xfId="4" applyNumberFormat="1" applyFont="1" applyFill="1" applyBorder="1" applyAlignment="1">
      <alignment horizontal="right" vertical="center"/>
    </xf>
    <xf numFmtId="3" fontId="51" fillId="0" borderId="28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vertical="center" wrapText="1"/>
    </xf>
    <xf numFmtId="164" fontId="50" fillId="2" borderId="1" xfId="3" applyNumberFormat="1" applyFont="1" applyFill="1" applyBorder="1" applyAlignment="1">
      <alignment horizontal="right" vertical="center"/>
    </xf>
    <xf numFmtId="164" fontId="50" fillId="2" borderId="1" xfId="3" applyNumberFormat="1" applyFont="1" applyFill="1" applyBorder="1" applyAlignment="1">
      <alignment horizontal="right" vertical="center" shrinkToFit="1"/>
    </xf>
    <xf numFmtId="164" fontId="76" fillId="2" borderId="1" xfId="3" applyNumberFormat="1" applyFont="1" applyFill="1" applyBorder="1" applyAlignment="1">
      <alignment horizontal="right" vertical="center"/>
    </xf>
    <xf numFmtId="164" fontId="76" fillId="0" borderId="0" xfId="1" applyNumberFormat="1" applyFont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center" vertical="center"/>
    </xf>
    <xf numFmtId="0" fontId="58" fillId="0" borderId="33" xfId="1" applyFont="1" applyFill="1" applyBorder="1" applyAlignment="1" applyProtection="1">
      <alignment horizontal="center" vertical="center" textRotation="90" wrapText="1"/>
    </xf>
    <xf numFmtId="0" fontId="58" fillId="0" borderId="33" xfId="1" applyFont="1" applyFill="1" applyBorder="1" applyAlignment="1" applyProtection="1">
      <alignment horizontal="center" vertical="center" wrapText="1"/>
    </xf>
    <xf numFmtId="0" fontId="58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3" fontId="51" fillId="9" borderId="16" xfId="1" applyNumberFormat="1" applyFont="1" applyFill="1" applyBorder="1" applyAlignment="1" applyProtection="1">
      <alignment horizontal="right" vertical="center"/>
    </xf>
    <xf numFmtId="3" fontId="59" fillId="9" borderId="16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horizontal="center" vertical="center" wrapText="1"/>
    </xf>
    <xf numFmtId="3" fontId="51" fillId="0" borderId="28" xfId="1" applyNumberFormat="1" applyFont="1" applyBorder="1" applyAlignment="1" applyProtection="1">
      <alignment horizontal="right" vertical="center"/>
    </xf>
    <xf numFmtId="0" fontId="56" fillId="0" borderId="30" xfId="1" applyFont="1" applyFill="1" applyBorder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center" vertical="center" shrinkToFit="1"/>
    </xf>
    <xf numFmtId="3" fontId="57" fillId="0" borderId="30" xfId="1" applyNumberFormat="1" applyFont="1" applyFill="1" applyBorder="1" applyAlignment="1" applyProtection="1">
      <alignment horizontal="right" vertical="center"/>
    </xf>
    <xf numFmtId="3" fontId="60" fillId="0" borderId="28" xfId="1" applyNumberFormat="1" applyFont="1" applyFill="1" applyBorder="1" applyAlignment="1" applyProtection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0" xfId="4" applyNumberFormat="1" applyFont="1" applyFill="1" applyBorder="1" applyAlignment="1">
      <alignment horizontal="right" vertical="center"/>
    </xf>
    <xf numFmtId="3" fontId="51" fillId="0" borderId="27" xfId="1" applyNumberFormat="1" applyFont="1" applyFill="1" applyBorder="1" applyAlignment="1" applyProtection="1">
      <alignment vertical="center"/>
    </xf>
    <xf numFmtId="3" fontId="59" fillId="0" borderId="33" xfId="1" applyNumberFormat="1" applyFont="1" applyFill="1" applyBorder="1" applyAlignment="1" applyProtection="1">
      <alignment vertical="center"/>
    </xf>
    <xf numFmtId="3" fontId="51" fillId="0" borderId="33" xfId="1" applyNumberFormat="1" applyFont="1" applyFill="1" applyBorder="1" applyAlignment="1" applyProtection="1">
      <alignment horizontal="right" vertical="center"/>
    </xf>
    <xf numFmtId="3" fontId="59" fillId="0" borderId="31" xfId="1" applyNumberFormat="1" applyFont="1" applyFill="1" applyBorder="1" applyAlignment="1" applyProtection="1">
      <alignment horizontal="right" vertical="center"/>
    </xf>
    <xf numFmtId="3" fontId="51" fillId="0" borderId="32" xfId="4" applyNumberFormat="1" applyFont="1" applyFill="1" applyBorder="1" applyAlignment="1">
      <alignment horizontal="right" vertical="center"/>
    </xf>
    <xf numFmtId="3" fontId="51" fillId="0" borderId="17" xfId="1" applyNumberFormat="1" applyFont="1" applyFill="1" applyBorder="1" applyAlignment="1" applyProtection="1">
      <alignment horizontal="right" vertical="center"/>
    </xf>
    <xf numFmtId="3" fontId="57" fillId="10" borderId="21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vertical="center"/>
    </xf>
    <xf numFmtId="164" fontId="76" fillId="0" borderId="0" xfId="1" applyNumberFormat="1" applyFont="1" applyFill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left" vertical="center" indent="1"/>
    </xf>
    <xf numFmtId="3" fontId="59" fillId="0" borderId="0" xfId="1" applyNumberFormat="1" applyFont="1" applyFill="1" applyBorder="1" applyAlignment="1" applyProtection="1">
      <alignment vertical="center"/>
    </xf>
    <xf numFmtId="0" fontId="56" fillId="0" borderId="29" xfId="1" applyFont="1" applyFill="1" applyBorder="1" applyAlignment="1" applyProtection="1">
      <alignment horizontal="center" vertical="center" wrapText="1"/>
    </xf>
    <xf numFmtId="3" fontId="59" fillId="0" borderId="33" xfId="1" applyNumberFormat="1" applyFont="1" applyFill="1" applyBorder="1" applyAlignment="1" applyProtection="1">
      <alignment horizontal="right" vertical="center"/>
    </xf>
    <xf numFmtId="0" fontId="57" fillId="10" borderId="1" xfId="1" applyFont="1" applyFill="1" applyBorder="1" applyAlignment="1" applyProtection="1">
      <alignment horizontal="center" vertical="center"/>
    </xf>
    <xf numFmtId="0" fontId="57" fillId="10" borderId="1" xfId="1" applyFont="1" applyFill="1" applyBorder="1" applyAlignment="1" applyProtection="1">
      <alignment horizontal="centerContinuous" vertical="center"/>
    </xf>
    <xf numFmtId="0" fontId="65" fillId="3" borderId="1" xfId="2" applyFont="1" applyFill="1" applyBorder="1" applyAlignment="1" applyProtection="1">
      <alignment horizontal="center" vertical="center" wrapText="1"/>
    </xf>
    <xf numFmtId="0" fontId="65" fillId="3" borderId="8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</xf>
    <xf numFmtId="0" fontId="1" fillId="9" borderId="0" xfId="2" applyFill="1" applyBorder="1" applyAlignment="1" applyProtection="1">
      <alignment horizontal="center" vertical="center" wrapText="1"/>
    </xf>
    <xf numFmtId="0" fontId="65" fillId="3" borderId="0" xfId="2" applyFont="1" applyFill="1" applyBorder="1" applyAlignment="1" applyProtection="1">
      <alignment horizontal="center" vertical="center" wrapText="1"/>
    </xf>
    <xf numFmtId="4" fontId="79" fillId="3" borderId="0" xfId="1" applyNumberFormat="1" applyFont="1" applyFill="1" applyBorder="1" applyAlignment="1" applyProtection="1">
      <alignment horizontal="right"/>
    </xf>
    <xf numFmtId="0" fontId="59" fillId="2" borderId="0" xfId="1" applyFont="1" applyFill="1" applyBorder="1" applyAlignment="1" applyProtection="1">
      <alignment horizontal="right" vertical="center" wrapText="1"/>
    </xf>
    <xf numFmtId="164" fontId="50" fillId="0" borderId="1" xfId="4" applyNumberFormat="1" applyFont="1" applyBorder="1" applyAlignment="1">
      <alignment horizontal="right" vertical="center"/>
    </xf>
    <xf numFmtId="164" fontId="76" fillId="0" borderId="1" xfId="4" applyNumberFormat="1" applyFont="1" applyBorder="1" applyAlignment="1">
      <alignment horizontal="right" vertical="center"/>
    </xf>
    <xf numFmtId="3" fontId="59" fillId="10" borderId="16" xfId="1" applyNumberFormat="1" applyFont="1" applyFill="1" applyBorder="1" applyAlignment="1" applyProtection="1">
      <alignment horizontal="right" vertical="center"/>
    </xf>
    <xf numFmtId="3" fontId="59" fillId="0" borderId="1" xfId="1" applyNumberFormat="1" applyFont="1" applyFill="1" applyBorder="1" applyAlignment="1" applyProtection="1">
      <alignment vertical="center"/>
    </xf>
    <xf numFmtId="3" fontId="59" fillId="0" borderId="0" xfId="4" applyNumberFormat="1" applyFont="1" applyFill="1" applyBorder="1" applyAlignment="1">
      <alignment horizontal="right" vertical="center"/>
    </xf>
    <xf numFmtId="164" fontId="50" fillId="0" borderId="0" xfId="4" applyNumberFormat="1" applyFont="1" applyFill="1" applyBorder="1" applyAlignment="1">
      <alignment horizontal="right" vertical="center"/>
    </xf>
    <xf numFmtId="0" fontId="71" fillId="9" borderId="17" xfId="1" applyFont="1" applyFill="1" applyBorder="1" applyAlignment="1" applyProtection="1">
      <alignment vertical="center" wrapText="1"/>
      <protection locked="0"/>
    </xf>
    <xf numFmtId="0" fontId="71" fillId="9" borderId="18" xfId="1" applyFont="1" applyFill="1" applyBorder="1" applyAlignment="1" applyProtection="1">
      <alignment vertical="center" wrapText="1"/>
      <protection locked="0"/>
    </xf>
    <xf numFmtId="0" fontId="1" fillId="10" borderId="0" xfId="2" applyFill="1" applyBorder="1" applyAlignment="1" applyProtection="1">
      <alignment horizontal="center" vertical="center" wrapText="1"/>
    </xf>
    <xf numFmtId="4" fontId="80" fillId="0" borderId="1" xfId="1" applyNumberFormat="1" applyFont="1" applyBorder="1" applyAlignment="1" applyProtection="1">
      <alignment horizontal="right"/>
      <protection locked="0"/>
    </xf>
    <xf numFmtId="164" fontId="76" fillId="0" borderId="0" xfId="4" applyNumberFormat="1" applyFont="1" applyBorder="1" applyAlignment="1">
      <alignment horizontal="right" vertical="center"/>
    </xf>
    <xf numFmtId="3" fontId="57" fillId="2" borderId="0" xfId="3" applyNumberFormat="1" applyFont="1" applyFill="1" applyBorder="1" applyAlignment="1">
      <alignment horizontal="right"/>
    </xf>
    <xf numFmtId="4" fontId="80" fillId="0" borderId="0" xfId="1" applyNumberFormat="1" applyFont="1" applyBorder="1" applyAlignment="1" applyProtection="1">
      <alignment horizontal="right"/>
      <protection locked="0"/>
    </xf>
    <xf numFmtId="165" fontId="50" fillId="0" borderId="7" xfId="4" applyNumberFormat="1" applyFont="1" applyBorder="1" applyAlignment="1">
      <alignment horizontal="right" vertical="center"/>
    </xf>
    <xf numFmtId="3" fontId="51" fillId="0" borderId="17" xfId="4" applyNumberFormat="1" applyFont="1" applyFill="1" applyBorder="1" applyAlignment="1">
      <alignment horizontal="right" vertical="center"/>
    </xf>
    <xf numFmtId="164" fontId="50" fillId="0" borderId="17" xfId="4" applyNumberFormat="1" applyFont="1" applyFill="1" applyBorder="1" applyAlignment="1">
      <alignment horizontal="right" vertical="center"/>
    </xf>
    <xf numFmtId="165" fontId="76" fillId="0" borderId="1" xfId="4" applyNumberFormat="1" applyFont="1" applyBorder="1" applyAlignment="1">
      <alignment horizontal="right" vertical="center"/>
    </xf>
    <xf numFmtId="0" fontId="8" fillId="9" borderId="1" xfId="3" applyFont="1" applyFill="1" applyBorder="1" applyAlignment="1">
      <alignment horizontal="left"/>
    </xf>
    <xf numFmtId="0" fontId="54" fillId="0" borderId="0" xfId="1" applyFont="1" applyFill="1" applyBorder="1" applyAlignment="1" applyProtection="1">
      <alignment horizontal="center" vertical="center"/>
    </xf>
    <xf numFmtId="165" fontId="76" fillId="0" borderId="32" xfId="4" applyNumberFormat="1" applyFont="1" applyFill="1" applyBorder="1" applyAlignment="1">
      <alignment horizontal="right" vertical="center"/>
    </xf>
    <xf numFmtId="0" fontId="78" fillId="0" borderId="17" xfId="1" applyFont="1" applyFill="1" applyBorder="1" applyAlignment="1" applyProtection="1">
      <alignment horizontal="centerContinuous" vertical="center"/>
    </xf>
    <xf numFmtId="0" fontId="51" fillId="0" borderId="17" xfId="3" applyFont="1" applyFill="1" applyBorder="1" applyAlignment="1">
      <alignment horizontal="left" vertical="center" indent="1"/>
    </xf>
    <xf numFmtId="165" fontId="50" fillId="0" borderId="17" xfId="4" applyNumberFormat="1" applyFont="1" applyFill="1" applyBorder="1" applyAlignment="1">
      <alignment horizontal="right" vertical="center"/>
    </xf>
    <xf numFmtId="3" fontId="84" fillId="2" borderId="0" xfId="3" applyNumberFormat="1" applyFont="1" applyFill="1"/>
    <xf numFmtId="0" fontId="85" fillId="2" borderId="0" xfId="3" applyFont="1" applyFill="1" applyBorder="1" applyAlignment="1">
      <alignment horizontal="center" vertical="center" wrapText="1"/>
    </xf>
    <xf numFmtId="0" fontId="86" fillId="3" borderId="1" xfId="3" applyFont="1" applyFill="1" applyBorder="1" applyAlignment="1">
      <alignment horizontal="center" vertical="center" wrapText="1"/>
    </xf>
    <xf numFmtId="0" fontId="84" fillId="7" borderId="1" xfId="3" applyFont="1" applyFill="1" applyBorder="1" applyAlignment="1">
      <alignment horizontal="center" vertical="center"/>
    </xf>
    <xf numFmtId="3" fontId="87" fillId="0" borderId="1" xfId="4" applyNumberFormat="1" applyFont="1" applyBorder="1" applyAlignment="1">
      <alignment horizontal="right"/>
    </xf>
    <xf numFmtId="3" fontId="87" fillId="10" borderId="4" xfId="3" applyNumberFormat="1" applyFont="1" applyFill="1" applyBorder="1" applyAlignment="1">
      <alignment horizontal="right"/>
    </xf>
    <xf numFmtId="3" fontId="84" fillId="2" borderId="0" xfId="3" applyNumberFormat="1" applyFont="1" applyFill="1" applyBorder="1" applyAlignment="1">
      <alignment horizontal="right"/>
    </xf>
    <xf numFmtId="3" fontId="84" fillId="0" borderId="0" xfId="3" applyNumberFormat="1" applyFont="1"/>
    <xf numFmtId="0" fontId="84" fillId="7" borderId="1" xfId="3" applyNumberFormat="1" applyFont="1" applyFill="1" applyBorder="1" applyAlignment="1">
      <alignment horizontal="center" vertical="center"/>
    </xf>
    <xf numFmtId="3" fontId="87" fillId="3" borderId="4" xfId="3" applyNumberFormat="1" applyFont="1" applyFill="1" applyBorder="1" applyAlignment="1">
      <alignment horizontal="right"/>
    </xf>
    <xf numFmtId="3" fontId="84" fillId="2" borderId="0" xfId="3" applyNumberFormat="1" applyFont="1" applyFill="1" applyBorder="1" applyAlignment="1"/>
    <xf numFmtId="3" fontId="87" fillId="2" borderId="6" xfId="4" applyNumberFormat="1" applyFont="1" applyFill="1" applyBorder="1" applyAlignment="1">
      <alignment horizontal="right" wrapText="1"/>
    </xf>
    <xf numFmtId="3" fontId="84" fillId="2" borderId="0" xfId="3" applyNumberFormat="1" applyFont="1" applyFill="1" applyBorder="1" applyAlignment="1">
      <alignment horizontal="left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165" fontId="76" fillId="0" borderId="0" xfId="4" applyNumberFormat="1" applyFont="1" applyFill="1" applyBorder="1" applyAlignment="1">
      <alignment horizontal="right" vertical="center"/>
    </xf>
    <xf numFmtId="0" fontId="58" fillId="0" borderId="32" xfId="1" applyFont="1" applyFill="1" applyBorder="1" applyAlignment="1" applyProtection="1">
      <alignment horizontal="left" vertical="center" indent="1"/>
    </xf>
    <xf numFmtId="3" fontId="51" fillId="0" borderId="32" xfId="1" applyNumberFormat="1" applyFont="1" applyFill="1" applyBorder="1" applyAlignment="1" applyProtection="1">
      <alignment vertical="center"/>
    </xf>
    <xf numFmtId="3" fontId="59" fillId="0" borderId="32" xfId="1" applyNumberFormat="1" applyFont="1" applyFill="1" applyBorder="1" applyAlignment="1" applyProtection="1">
      <alignment vertical="center"/>
    </xf>
    <xf numFmtId="164" fontId="76" fillId="0" borderId="32" xfId="4" applyNumberFormat="1" applyFont="1" applyFill="1" applyBorder="1" applyAlignment="1">
      <alignment horizontal="right" vertical="center"/>
    </xf>
    <xf numFmtId="3" fontId="59" fillId="0" borderId="32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left" vertical="center"/>
    </xf>
    <xf numFmtId="164" fontId="76" fillId="0" borderId="0" xfId="4" applyNumberFormat="1" applyFont="1" applyFill="1" applyBorder="1" applyAlignment="1">
      <alignment horizontal="right" vertical="center"/>
    </xf>
    <xf numFmtId="3" fontId="50" fillId="0" borderId="0" xfId="1" applyNumberFormat="1" applyFont="1" applyFill="1" applyBorder="1" applyAlignment="1" applyProtection="1">
      <alignment horizontal="right" vertical="center"/>
    </xf>
    <xf numFmtId="3" fontId="76" fillId="0" borderId="0" xfId="1" applyNumberFormat="1" applyFont="1" applyFill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 shrinkToFit="1"/>
    </xf>
    <xf numFmtId="164" fontId="76" fillId="0" borderId="1" xfId="1" applyNumberFormat="1" applyFont="1" applyBorder="1" applyAlignment="1" applyProtection="1">
      <alignment horizontal="right" vertical="center"/>
    </xf>
    <xf numFmtId="3" fontId="50" fillId="2" borderId="0" xfId="1" applyNumberFormat="1" applyFont="1" applyFill="1" applyBorder="1" applyAlignment="1" applyProtection="1">
      <alignment horizontal="right" vertical="center"/>
    </xf>
    <xf numFmtId="0" fontId="51" fillId="0" borderId="28" xfId="1" applyFont="1" applyFill="1" applyBorder="1" applyAlignment="1" applyProtection="1">
      <alignment horizontal="center" vertical="center" wrapText="1"/>
    </xf>
    <xf numFmtId="3" fontId="51" fillId="2" borderId="0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horizontal="right"/>
    </xf>
    <xf numFmtId="3" fontId="51" fillId="0" borderId="32" xfId="1" applyNumberFormat="1" applyFont="1" applyFill="1" applyBorder="1" applyAlignment="1" applyProtection="1">
      <alignment horizontal="right"/>
    </xf>
    <xf numFmtId="3" fontId="51" fillId="0" borderId="29" xfId="1" applyNumberFormat="1" applyFont="1" applyFill="1" applyBorder="1" applyAlignment="1" applyProtection="1">
      <alignment horizontal="right"/>
    </xf>
    <xf numFmtId="3" fontId="51" fillId="0" borderId="30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horizontal="right"/>
    </xf>
    <xf numFmtId="3" fontId="51" fillId="0" borderId="28" xfId="1" applyNumberFormat="1" applyFont="1" applyFill="1" applyBorder="1" applyAlignment="1" applyProtection="1">
      <alignment horizontal="right"/>
    </xf>
    <xf numFmtId="3" fontId="51" fillId="0" borderId="27" xfId="1" applyNumberFormat="1" applyFont="1" applyFill="1" applyBorder="1" applyAlignment="1" applyProtection="1">
      <alignment horizontal="right" vertical="center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3" fontId="97" fillId="0" borderId="1" xfId="1" applyNumberFormat="1" applyFont="1" applyBorder="1" applyAlignment="1" applyProtection="1">
      <alignment horizontal="right" vertical="center"/>
      <protection locked="0"/>
    </xf>
    <xf numFmtId="3" fontId="99" fillId="9" borderId="4" xfId="3" applyNumberFormat="1" applyFont="1" applyFill="1" applyBorder="1" applyAlignment="1">
      <alignment horizontal="right" vertical="center"/>
    </xf>
    <xf numFmtId="3" fontId="87" fillId="9" borderId="4" xfId="3" applyNumberFormat="1" applyFont="1" applyFill="1" applyBorder="1" applyAlignment="1">
      <alignment horizontal="right"/>
    </xf>
    <xf numFmtId="0" fontId="2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3" fontId="8" fillId="0" borderId="1" xfId="5" applyNumberFormat="1" applyFont="1" applyBorder="1" applyAlignment="1">
      <alignment horizontal="right" vertical="center"/>
    </xf>
    <xf numFmtId="4" fontId="8" fillId="0" borderId="1" xfId="5" applyNumberFormat="1" applyFont="1" applyBorder="1" applyAlignment="1">
      <alignment horizontal="right" vertical="center"/>
    </xf>
    <xf numFmtId="4" fontId="8" fillId="0" borderId="8" xfId="5" applyNumberFormat="1" applyFont="1" applyBorder="1" applyAlignment="1">
      <alignment horizontal="right" vertical="center"/>
    </xf>
    <xf numFmtId="3" fontId="8" fillId="11" borderId="1" xfId="5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/>
    </xf>
    <xf numFmtId="3" fontId="8" fillId="9" borderId="1" xfId="5" applyNumberFormat="1" applyFont="1" applyFill="1" applyBorder="1" applyAlignment="1">
      <alignment horizontal="right" vertical="center"/>
    </xf>
    <xf numFmtId="4" fontId="8" fillId="9" borderId="1" xfId="5" applyNumberFormat="1" applyFont="1" applyFill="1" applyBorder="1" applyAlignment="1">
      <alignment horizontal="right" vertical="center"/>
    </xf>
    <xf numFmtId="4" fontId="8" fillId="9" borderId="8" xfId="5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center"/>
    </xf>
    <xf numFmtId="0" fontId="8" fillId="10" borderId="1" xfId="3" applyFont="1" applyFill="1" applyBorder="1" applyAlignment="1">
      <alignment horizontal="left" vertical="center"/>
    </xf>
    <xf numFmtId="3" fontId="8" fillId="10" borderId="1" xfId="5" applyNumberFormat="1" applyFont="1" applyFill="1" applyBorder="1" applyAlignment="1">
      <alignment horizontal="right" vertical="center"/>
    </xf>
    <xf numFmtId="3" fontId="8" fillId="10" borderId="8" xfId="5" applyNumberFormat="1" applyFont="1" applyFill="1" applyBorder="1" applyAlignment="1">
      <alignment horizontal="right" vertical="center"/>
    </xf>
    <xf numFmtId="3" fontId="101" fillId="10" borderId="4" xfId="3" applyNumberFormat="1" applyFont="1" applyFill="1" applyBorder="1" applyAlignment="1">
      <alignment horizontal="right" vertical="center" wrapText="1"/>
    </xf>
    <xf numFmtId="0" fontId="72" fillId="0" borderId="1" xfId="1" applyFont="1" applyFill="1" applyBorder="1" applyAlignment="1" applyProtection="1">
      <alignment horizontal="center" vertical="center" shrinkToFit="1"/>
    </xf>
    <xf numFmtId="3" fontId="51" fillId="10" borderId="16" xfId="1" applyNumberFormat="1" applyFont="1" applyFill="1" applyBorder="1" applyAlignment="1" applyProtection="1">
      <alignment horizontal="right" vertical="center"/>
    </xf>
    <xf numFmtId="3" fontId="102" fillId="0" borderId="0" xfId="1" applyNumberFormat="1" applyFont="1" applyFill="1" applyBorder="1" applyAlignment="1" applyProtection="1">
      <alignment horizontal="center" vertical="center"/>
    </xf>
    <xf numFmtId="3" fontId="58" fillId="0" borderId="0" xfId="1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76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51" fillId="0" borderId="1" xfId="1" applyNumberFormat="1" applyFont="1" applyBorder="1" applyAlignment="1" applyProtection="1">
      <alignment horizontal="right" vertical="center"/>
      <protection locked="0"/>
    </xf>
    <xf numFmtId="164" fontId="50" fillId="0" borderId="1" xfId="1" applyNumberFormat="1" applyFont="1" applyBorder="1" applyAlignment="1" applyProtection="1">
      <alignment horizontal="right" vertical="center"/>
      <protection locked="0"/>
    </xf>
    <xf numFmtId="164" fontId="76" fillId="0" borderId="1" xfId="1" applyNumberFormat="1" applyFont="1" applyBorder="1" applyAlignment="1" applyProtection="1">
      <alignment horizontal="right" vertical="center"/>
      <protection locked="0"/>
    </xf>
    <xf numFmtId="3" fontId="59" fillId="0" borderId="1" xfId="1" applyNumberFormat="1" applyFont="1" applyBorder="1" applyAlignment="1" applyProtection="1">
      <alignment horizontal="right" vertical="center"/>
      <protection locked="0"/>
    </xf>
    <xf numFmtId="0" fontId="71" fillId="0" borderId="0" xfId="1" applyFont="1" applyFill="1" applyBorder="1" applyAlignment="1" applyProtection="1">
      <alignment horizontal="center" vertical="center" wrapText="1"/>
    </xf>
    <xf numFmtId="164" fontId="51" fillId="8" borderId="1" xfId="1" applyNumberFormat="1" applyFont="1" applyFill="1" applyBorder="1" applyAlignment="1" applyProtection="1">
      <alignment horizontal="right" vertical="center"/>
      <protection locked="0"/>
    </xf>
    <xf numFmtId="166" fontId="51" fillId="0" borderId="1" xfId="1" applyNumberFormat="1" applyFont="1" applyFill="1" applyBorder="1" applyAlignment="1" applyProtection="1">
      <alignment horizontal="right" vertical="center"/>
      <protection locked="0"/>
    </xf>
    <xf numFmtId="166" fontId="59" fillId="0" borderId="1" xfId="1" applyNumberFormat="1" applyFont="1" applyFill="1" applyBorder="1" applyAlignment="1" applyProtection="1">
      <alignment horizontal="right" vertical="center"/>
      <protection locked="0"/>
    </xf>
    <xf numFmtId="166" fontId="51" fillId="10" borderId="1" xfId="1" applyNumberFormat="1" applyFont="1" applyFill="1" applyBorder="1" applyAlignment="1" applyProtection="1">
      <alignment horizontal="right" vertical="center"/>
      <protection locked="0"/>
    </xf>
    <xf numFmtId="166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9" fillId="0" borderId="0" xfId="1" applyFont="1" applyFill="1" applyBorder="1" applyAlignment="1" applyProtection="1">
      <alignment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/>
      <protection locked="0"/>
    </xf>
    <xf numFmtId="166" fontId="103" fillId="0" borderId="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 wrapText="1"/>
    </xf>
    <xf numFmtId="3" fontId="60" fillId="8" borderId="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6" fontId="51" fillId="0" borderId="0" xfId="1" applyNumberFormat="1" applyFont="1" applyFill="1" applyBorder="1" applyAlignment="1" applyProtection="1">
      <alignment horizontal="right" vertical="center"/>
      <protection locked="0"/>
    </xf>
    <xf numFmtId="0" fontId="74" fillId="0" borderId="0" xfId="1" applyFont="1" applyFill="1" applyBorder="1" applyAlignment="1" applyProtection="1">
      <alignment horizontal="left" vertical="center" indent="1"/>
    </xf>
    <xf numFmtId="3" fontId="51" fillId="0" borderId="0" xfId="1" applyNumberFormat="1" applyFont="1" applyFill="1" applyBorder="1" applyAlignment="1" applyProtection="1">
      <alignment horizontal="right" vertical="center"/>
      <protection locked="0"/>
    </xf>
    <xf numFmtId="164" fontId="50" fillId="0" borderId="0" xfId="1" applyNumberFormat="1" applyFont="1" applyFill="1" applyBorder="1" applyAlignment="1" applyProtection="1">
      <alignment horizontal="right" vertical="center"/>
      <protection locked="0"/>
    </xf>
    <xf numFmtId="164" fontId="51" fillId="0" borderId="0" xfId="1" applyNumberFormat="1" applyFont="1" applyFill="1" applyBorder="1" applyAlignment="1" applyProtection="1">
      <alignment horizontal="right" vertical="center"/>
      <protection locked="0"/>
    </xf>
    <xf numFmtId="166" fontId="68" fillId="0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7" xfId="1" applyFont="1" applyFill="1" applyBorder="1" applyAlignment="1" applyProtection="1">
      <alignment horizontal="center" vertical="center" wrapText="1"/>
    </xf>
    <xf numFmtId="0" fontId="75" fillId="0" borderId="0" xfId="1" applyFont="1" applyFill="1" applyBorder="1" applyAlignment="1" applyProtection="1">
      <alignment horizontal="center" vertical="center"/>
    </xf>
    <xf numFmtId="3" fontId="51" fillId="9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/>
    </xf>
    <xf numFmtId="3" fontId="51" fillId="0" borderId="1" xfId="3" applyNumberFormat="1" applyFont="1" applyFill="1" applyBorder="1" applyAlignment="1">
      <alignment horizontal="right" vertical="center"/>
    </xf>
    <xf numFmtId="164" fontId="50" fillId="0" borderId="0" xfId="1" applyNumberFormat="1" applyFont="1" applyBorder="1" applyAlignment="1" applyProtection="1">
      <alignment horizontal="right" vertical="center"/>
    </xf>
    <xf numFmtId="164" fontId="51" fillId="0" borderId="0" xfId="1" applyNumberFormat="1" applyFont="1" applyBorder="1" applyAlignment="1" applyProtection="1">
      <alignment horizontal="right" vertical="center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164" fontId="51" fillId="0" borderId="6" xfId="1" applyNumberFormat="1" applyFont="1" applyBorder="1" applyAlignment="1" applyProtection="1">
      <alignment horizontal="right" vertical="center"/>
      <protection locked="0"/>
    </xf>
    <xf numFmtId="164" fontId="51" fillId="8" borderId="6" xfId="1" applyNumberFormat="1" applyFont="1" applyFill="1" applyBorder="1" applyAlignment="1" applyProtection="1">
      <alignment horizontal="right" vertical="center"/>
      <protection locked="0"/>
    </xf>
    <xf numFmtId="166" fontId="51" fillId="0" borderId="6" xfId="1" applyNumberFormat="1" applyFont="1" applyFill="1" applyBorder="1" applyAlignment="1" applyProtection="1">
      <alignment horizontal="right" vertical="center"/>
      <protection locked="0"/>
    </xf>
    <xf numFmtId="166" fontId="51" fillId="10" borderId="6" xfId="1" applyNumberFormat="1" applyFont="1" applyFill="1" applyBorder="1" applyAlignment="1" applyProtection="1">
      <alignment horizontal="right" vertical="center"/>
      <protection locked="0"/>
    </xf>
    <xf numFmtId="166" fontId="68" fillId="0" borderId="6" xfId="1" applyNumberFormat="1" applyFont="1" applyFill="1" applyBorder="1" applyAlignment="1" applyProtection="1">
      <alignment horizontal="right" vertical="center"/>
      <protection locked="0"/>
    </xf>
    <xf numFmtId="3" fontId="97" fillId="0" borderId="21" xfId="1" applyNumberFormat="1" applyFont="1" applyFill="1" applyBorder="1" applyAlignment="1" applyProtection="1">
      <alignment horizontal="right" vertical="center"/>
    </xf>
    <xf numFmtId="166" fontId="59" fillId="9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 textRotation="90" wrapText="1"/>
    </xf>
    <xf numFmtId="0" fontId="60" fillId="10" borderId="1" xfId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shrinkToFit="1"/>
    </xf>
    <xf numFmtId="0" fontId="60" fillId="10" borderId="1" xfId="1" applyFont="1" applyFill="1" applyBorder="1" applyAlignment="1" applyProtection="1">
      <alignment horizontal="centerContinuous" vertical="center"/>
    </xf>
    <xf numFmtId="3" fontId="51" fillId="9" borderId="1" xfId="1" applyNumberFormat="1" applyFont="1" applyFill="1" applyBorder="1" applyAlignment="1" applyProtection="1">
      <alignment vertical="center"/>
    </xf>
    <xf numFmtId="0" fontId="51" fillId="2" borderId="1" xfId="3" applyFont="1" applyFill="1" applyBorder="1" applyAlignment="1">
      <alignment horizontal="left" vertical="center" indent="1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 shrinkToFit="1"/>
      <protection locked="0"/>
    </xf>
    <xf numFmtId="166" fontId="103" fillId="0" borderId="1" xfId="1" applyNumberFormat="1" applyFont="1" applyFill="1" applyBorder="1" applyAlignment="1" applyProtection="1">
      <alignment horizontal="right" vertical="center" shrinkToFit="1"/>
      <protection locked="0"/>
    </xf>
    <xf numFmtId="164" fontId="76" fillId="2" borderId="1" xfId="3" applyNumberFormat="1" applyFont="1" applyFill="1" applyBorder="1" applyAlignment="1">
      <alignment horizontal="right" vertical="center" shrinkToFit="1"/>
    </xf>
    <xf numFmtId="164" fontId="50" fillId="0" borderId="1" xfId="1" applyNumberFormat="1" applyFont="1" applyFill="1" applyBorder="1" applyAlignment="1" applyProtection="1">
      <alignment horizontal="right" vertical="center" shrinkToFit="1"/>
    </xf>
    <xf numFmtId="164" fontId="76" fillId="0" borderId="1" xfId="1" applyNumberFormat="1" applyFont="1" applyFill="1" applyBorder="1" applyAlignment="1" applyProtection="1">
      <alignment horizontal="right" vertical="center" shrinkToFit="1"/>
    </xf>
    <xf numFmtId="3" fontId="59" fillId="0" borderId="0" xfId="1" applyNumberFormat="1" applyFont="1" applyFill="1" applyBorder="1" applyAlignment="1" applyProtection="1">
      <alignment horizontal="right" vertical="center" shrinkToFit="1"/>
    </xf>
    <xf numFmtId="164" fontId="76" fillId="0" borderId="0" xfId="1" applyNumberFormat="1" applyFont="1" applyBorder="1" applyAlignment="1" applyProtection="1">
      <alignment horizontal="right" vertical="center" shrinkToFit="1"/>
    </xf>
    <xf numFmtId="164" fontId="76" fillId="0" borderId="1" xfId="4" applyNumberFormat="1" applyFont="1" applyBorder="1" applyAlignment="1">
      <alignment horizontal="right" vertical="center" shrinkToFit="1"/>
    </xf>
    <xf numFmtId="164" fontId="50" fillId="0" borderId="1" xfId="4" applyNumberFormat="1" applyFont="1" applyBorder="1" applyAlignment="1">
      <alignment horizontal="right" vertical="center" shrinkToFit="1"/>
    </xf>
    <xf numFmtId="3" fontId="51" fillId="8" borderId="1" xfId="1" applyNumberFormat="1" applyFont="1" applyFill="1" applyBorder="1" applyAlignment="1" applyProtection="1">
      <alignment horizontal="right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8" borderId="0" xfId="1" applyFont="1" applyFill="1" applyBorder="1" applyAlignment="1" applyProtection="1">
      <alignment horizontal="left" vertical="center" indent="1"/>
    </xf>
    <xf numFmtId="3" fontId="51" fillId="8" borderId="0" xfId="1" applyNumberFormat="1" applyFont="1" applyFill="1" applyBorder="1" applyAlignment="1" applyProtection="1">
      <alignment horizontal="right" vertical="center"/>
    </xf>
    <xf numFmtId="3" fontId="59" fillId="8" borderId="0" xfId="1" applyNumberFormat="1" applyFont="1" applyFill="1" applyBorder="1" applyAlignment="1" applyProtection="1">
      <alignment horizontal="right" vertical="center"/>
    </xf>
    <xf numFmtId="0" fontId="102" fillId="0" borderId="1" xfId="1" applyFont="1" applyFill="1" applyBorder="1" applyAlignment="1" applyProtection="1">
      <alignment horizontal="center" vertical="center" wrapText="1"/>
    </xf>
    <xf numFmtId="0" fontId="51" fillId="2" borderId="16" xfId="3" applyFont="1" applyFill="1" applyBorder="1" applyAlignment="1">
      <alignment horizontal="left" vertical="center" indent="1"/>
    </xf>
    <xf numFmtId="0" fontId="51" fillId="0" borderId="16" xfId="3" applyFont="1" applyBorder="1" applyAlignment="1">
      <alignment horizontal="left" vertical="center" indent="1"/>
    </xf>
    <xf numFmtId="3" fontId="51" fillId="0" borderId="33" xfId="4" applyNumberFormat="1" applyFont="1" applyFill="1" applyBorder="1" applyAlignment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1" applyNumberFormat="1" applyFont="1" applyFill="1" applyBorder="1" applyAlignment="1" applyProtection="1">
      <alignment horizontal="right" vertical="center"/>
      <protection locked="0"/>
    </xf>
    <xf numFmtId="3" fontId="51" fillId="8" borderId="1" xfId="6" applyNumberFormat="1" applyFont="1" applyFill="1" applyBorder="1" applyAlignment="1">
      <alignment horizontal="right" vertical="center"/>
    </xf>
    <xf numFmtId="3" fontId="51" fillId="9" borderId="1" xfId="4" quotePrefix="1" applyNumberFormat="1" applyFont="1" applyFill="1" applyBorder="1" applyAlignment="1">
      <alignment horizontal="right" vertical="center"/>
    </xf>
    <xf numFmtId="3" fontId="51" fillId="8" borderId="1" xfId="4" quotePrefix="1" applyNumberFormat="1" applyFont="1" applyFill="1" applyBorder="1" applyAlignment="1">
      <alignment horizontal="right" vertical="center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4" applyNumberFormat="1" applyFont="1" applyFill="1" applyBorder="1" applyAlignment="1">
      <alignment horizontal="right" vertical="center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106" fillId="2" borderId="0" xfId="1" applyNumberFormat="1" applyFont="1" applyFill="1" applyAlignment="1" applyProtection="1">
      <alignment vertical="center"/>
    </xf>
    <xf numFmtId="0" fontId="106" fillId="2" borderId="0" xfId="1" applyNumberFormat="1" applyFont="1" applyFill="1" applyAlignment="1" applyProtection="1">
      <alignment vertical="center"/>
    </xf>
    <xf numFmtId="0" fontId="72" fillId="0" borderId="1" xfId="1" applyFont="1" applyFill="1" applyBorder="1" applyAlignment="1" applyProtection="1">
      <alignment horizontal="center" vertical="center"/>
    </xf>
    <xf numFmtId="0" fontId="102" fillId="0" borderId="1" xfId="1" applyFont="1" applyFill="1" applyBorder="1" applyAlignment="1" applyProtection="1">
      <alignment horizontal="center" vertical="center"/>
    </xf>
    <xf numFmtId="0" fontId="102" fillId="0" borderId="1" xfId="1" applyFont="1" applyFill="1" applyBorder="1" applyAlignment="1" applyProtection="1">
      <alignment horizontal="center" vertical="center" shrinkToFit="1"/>
    </xf>
    <xf numFmtId="0" fontId="102" fillId="0" borderId="21" xfId="1" applyFont="1" applyFill="1" applyBorder="1" applyAlignment="1" applyProtection="1">
      <alignment horizontal="center" vertical="center" wrapText="1"/>
    </xf>
    <xf numFmtId="0" fontId="102" fillId="0" borderId="33" xfId="1" applyFont="1" applyFill="1" applyBorder="1" applyAlignment="1" applyProtection="1">
      <alignment horizontal="center" vertical="center" wrapText="1"/>
    </xf>
    <xf numFmtId="0" fontId="102" fillId="10" borderId="1" xfId="1" applyFont="1" applyFill="1" applyBorder="1" applyAlignment="1" applyProtection="1">
      <alignment horizontal="center" vertical="center" wrapText="1"/>
    </xf>
    <xf numFmtId="0" fontId="102" fillId="0" borderId="1" xfId="1" applyFont="1" applyFill="1" applyBorder="1" applyAlignment="1" applyProtection="1">
      <alignment horizontal="center" vertical="center" shrinkToFit="1"/>
      <protection locked="0"/>
    </xf>
    <xf numFmtId="0" fontId="102" fillId="1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164" fontId="76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0" borderId="6" xfId="3" applyFont="1" applyBorder="1" applyAlignment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107" fillId="0" borderId="1" xfId="8" applyNumberFormat="1" applyFont="1" applyFill="1" applyBorder="1" applyAlignment="1" applyProtection="1">
      <alignment horizontal="right" vertical="center" shrinkToFit="1"/>
      <protection locked="0"/>
    </xf>
    <xf numFmtId="3" fontId="59" fillId="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1" fillId="0" borderId="0" xfId="3" applyFont="1" applyFill="1" applyBorder="1" applyAlignment="1">
      <alignment horizontal="left" vertical="center" indent="1"/>
    </xf>
    <xf numFmtId="0" fontId="71" fillId="0" borderId="21" xfId="1" applyFont="1" applyFill="1" applyBorder="1" applyAlignment="1" applyProtection="1">
      <alignment horizontal="center" vertical="center" wrapText="1"/>
    </xf>
    <xf numFmtId="0" fontId="104" fillId="0" borderId="0" xfId="0" applyFont="1" applyBorder="1" applyAlignment="1">
      <alignment vertical="center"/>
    </xf>
    <xf numFmtId="164" fontId="108" fillId="0" borderId="1" xfId="1" applyNumberFormat="1" applyFont="1" applyBorder="1" applyAlignment="1" applyProtection="1">
      <alignment horizontal="right" vertical="center"/>
      <protection locked="0"/>
    </xf>
    <xf numFmtId="0" fontId="71" fillId="0" borderId="30" xfId="1" applyFont="1" applyFill="1" applyBorder="1" applyAlignment="1" applyProtection="1">
      <alignment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49" fontId="57" fillId="9" borderId="1" xfId="1" applyNumberFormat="1" applyFont="1" applyFill="1" applyBorder="1" applyAlignment="1" applyProtection="1">
      <alignment horizontal="center" vertical="center"/>
    </xf>
    <xf numFmtId="49" fontId="57" fillId="9" borderId="1" xfId="1" applyNumberFormat="1" applyFont="1" applyFill="1" applyBorder="1" applyAlignment="1" applyProtection="1">
      <alignment horizontal="centerContinuous" vertical="center"/>
    </xf>
    <xf numFmtId="49" fontId="57" fillId="9" borderId="1" xfId="3" applyNumberFormat="1" applyFont="1" applyFill="1" applyBorder="1" applyAlignment="1">
      <alignment horizontal="center" vertical="center" shrinkToFit="1"/>
    </xf>
    <xf numFmtId="49" fontId="57" fillId="10" borderId="1" xfId="3" applyNumberFormat="1" applyFont="1" applyFill="1" applyBorder="1" applyAlignment="1">
      <alignment horizontal="center" vertical="center" shrinkToFit="1"/>
    </xf>
    <xf numFmtId="49" fontId="57" fillId="10" borderId="1" xfId="1" applyNumberFormat="1" applyFont="1" applyFill="1" applyBorder="1" applyAlignment="1" applyProtection="1">
      <alignment horizontal="center" vertical="center"/>
    </xf>
    <xf numFmtId="49" fontId="57" fillId="10" borderId="1" xfId="1" applyNumberFormat="1" applyFont="1" applyFill="1" applyBorder="1" applyAlignment="1" applyProtection="1">
      <alignment horizontal="centerContinuous" vertical="center"/>
    </xf>
    <xf numFmtId="0" fontId="57" fillId="0" borderId="21" xfId="9" applyFont="1" applyFill="1" applyBorder="1" applyAlignment="1" applyProtection="1">
      <alignment horizontal="center" vertical="center" wrapText="1"/>
    </xf>
    <xf numFmtId="0" fontId="56" fillId="0" borderId="28" xfId="9" applyFont="1" applyFill="1" applyBorder="1" applyAlignment="1" applyProtection="1">
      <alignment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49" fontId="109" fillId="9" borderId="1" xfId="9" applyNumberFormat="1" applyFont="1" applyFill="1" applyBorder="1" applyAlignment="1" applyProtection="1">
      <alignment horizontal="center" vertical="center"/>
    </xf>
    <xf numFmtId="3" fontId="51" fillId="9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Border="1" applyAlignment="1" applyProtection="1">
      <alignment horizontal="right" vertical="center"/>
    </xf>
    <xf numFmtId="3" fontId="51" fillId="0" borderId="1" xfId="9" applyNumberFormat="1" applyFont="1" applyBorder="1" applyAlignment="1" applyProtection="1">
      <alignment horizontal="right" vertical="center"/>
    </xf>
    <xf numFmtId="3" fontId="51" fillId="10" borderId="1" xfId="9" applyNumberFormat="1" applyFont="1" applyFill="1" applyBorder="1" applyAlignment="1" applyProtection="1">
      <alignment horizontal="right" vertical="center"/>
    </xf>
    <xf numFmtId="164" fontId="50" fillId="0" borderId="1" xfId="9" applyNumberFormat="1" applyFont="1" applyBorder="1" applyAlignment="1" applyProtection="1">
      <alignment horizontal="right" vertical="center"/>
    </xf>
    <xf numFmtId="49" fontId="109" fillId="9" borderId="1" xfId="9" applyNumberFormat="1" applyFont="1" applyFill="1" applyBorder="1" applyAlignment="1" applyProtection="1">
      <alignment horizontal="centerContinuous" vertical="center"/>
    </xf>
    <xf numFmtId="164" fontId="50" fillId="0" borderId="1" xfId="9" applyNumberFormat="1" applyFont="1" applyBorder="1" applyAlignment="1" applyProtection="1">
      <alignment horizontal="right" vertical="center" shrinkToFit="1"/>
    </xf>
    <xf numFmtId="3" fontId="59" fillId="10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Fill="1" applyBorder="1" applyAlignment="1" applyProtection="1">
      <alignment horizontal="right" vertical="center"/>
    </xf>
    <xf numFmtId="3" fontId="59" fillId="9" borderId="1" xfId="9" applyNumberFormat="1" applyFont="1" applyFill="1" applyBorder="1" applyAlignment="1" applyProtection="1">
      <alignment horizontal="right" vertical="center"/>
    </xf>
    <xf numFmtId="164" fontId="76" fillId="0" borderId="1" xfId="9" applyNumberFormat="1" applyFont="1" applyBorder="1" applyAlignment="1" applyProtection="1">
      <alignment horizontal="right" vertical="center"/>
    </xf>
    <xf numFmtId="0" fontId="58" fillId="0" borderId="0" xfId="9" applyFont="1" applyFill="1" applyBorder="1" applyAlignment="1" applyProtection="1">
      <alignment horizontal="center" vertical="center"/>
    </xf>
    <xf numFmtId="3" fontId="51" fillId="0" borderId="0" xfId="9" applyNumberFormat="1" applyFont="1" applyFill="1" applyBorder="1" applyAlignment="1" applyProtection="1">
      <alignment horizontal="right" vertical="center"/>
    </xf>
    <xf numFmtId="3" fontId="59" fillId="0" borderId="0" xfId="9" applyNumberFormat="1" applyFont="1" applyFill="1" applyBorder="1" applyAlignment="1" applyProtection="1">
      <alignment horizontal="right" vertical="center"/>
    </xf>
    <xf numFmtId="3" fontId="50" fillId="0" borderId="0" xfId="9" applyNumberFormat="1" applyFont="1" applyFill="1" applyBorder="1" applyAlignment="1" applyProtection="1">
      <alignment horizontal="right" vertical="center"/>
    </xf>
    <xf numFmtId="164" fontId="76" fillId="0" borderId="0" xfId="9" applyNumberFormat="1" applyFont="1" applyBorder="1" applyAlignment="1" applyProtection="1">
      <alignment horizontal="right" vertical="center"/>
    </xf>
    <xf numFmtId="49" fontId="109" fillId="9" borderId="1" xfId="3" applyNumberFormat="1" applyFont="1" applyFill="1" applyBorder="1" applyAlignment="1">
      <alignment horizontal="center" vertical="center" shrinkToFit="1"/>
    </xf>
    <xf numFmtId="3" fontId="51" fillId="0" borderId="28" xfId="9" applyNumberFormat="1" applyFont="1" applyFill="1" applyBorder="1" applyAlignment="1" applyProtection="1">
      <alignment horizontal="right" vertical="center"/>
    </xf>
    <xf numFmtId="3" fontId="51" fillId="8" borderId="0" xfId="1" applyNumberFormat="1" applyFont="1" applyFill="1" applyBorder="1" applyAlignment="1" applyProtection="1">
      <alignment horizontal="center" vertical="center"/>
    </xf>
    <xf numFmtId="164" fontId="76" fillId="8" borderId="0" xfId="3" applyNumberFormat="1" applyFont="1" applyFill="1" applyBorder="1" applyAlignment="1">
      <alignment horizontal="right" vertical="center"/>
    </xf>
    <xf numFmtId="164" fontId="59" fillId="8" borderId="0" xfId="1" applyNumberFormat="1" applyFont="1" applyFill="1" applyBorder="1" applyAlignment="1" applyProtection="1">
      <alignment horizontal="center" vertical="center"/>
    </xf>
    <xf numFmtId="164" fontId="76" fillId="8" borderId="0" xfId="1" applyNumberFormat="1" applyFont="1" applyFill="1" applyBorder="1" applyAlignment="1" applyProtection="1">
      <alignment horizontal="right" vertical="center"/>
    </xf>
    <xf numFmtId="3" fontId="51" fillId="8" borderId="0" xfId="9" applyNumberFormat="1" applyFont="1" applyFill="1" applyBorder="1" applyAlignment="1" applyProtection="1">
      <alignment horizontal="right" vertical="center"/>
    </xf>
    <xf numFmtId="3" fontId="59" fillId="8" borderId="0" xfId="9" applyNumberFormat="1" applyFont="1" applyFill="1" applyBorder="1" applyAlignment="1" applyProtection="1">
      <alignment horizontal="right" vertical="center"/>
    </xf>
    <xf numFmtId="3" fontId="76" fillId="8" borderId="0" xfId="9" applyNumberFormat="1" applyFont="1" applyFill="1" applyBorder="1" applyAlignment="1" applyProtection="1">
      <alignment horizontal="right" vertical="center"/>
    </xf>
    <xf numFmtId="3" fontId="57" fillId="8" borderId="1" xfId="1" applyNumberFormat="1" applyFont="1" applyFill="1" applyBorder="1" applyAlignment="1" applyProtection="1">
      <alignment horizontal="right"/>
    </xf>
    <xf numFmtId="3" fontId="52" fillId="8" borderId="0" xfId="1" applyNumberFormat="1" applyFont="1" applyFill="1" applyAlignment="1" applyProtection="1">
      <alignment vertical="center"/>
    </xf>
    <xf numFmtId="3" fontId="51" fillId="8" borderId="26" xfId="9" applyNumberFormat="1" applyFont="1" applyFill="1" applyBorder="1" applyAlignment="1" applyProtection="1">
      <alignment horizontal="right" vertical="center"/>
    </xf>
    <xf numFmtId="3" fontId="51" fillId="8" borderId="32" xfId="9" applyNumberFormat="1" applyFont="1" applyFill="1" applyBorder="1" applyAlignment="1" applyProtection="1">
      <alignment horizontal="right" vertical="center"/>
    </xf>
    <xf numFmtId="164" fontId="51" fillId="8" borderId="32" xfId="9" applyNumberFormat="1" applyFont="1" applyFill="1" applyBorder="1" applyAlignment="1" applyProtection="1">
      <alignment horizontal="right" vertical="center"/>
    </xf>
    <xf numFmtId="164" fontId="50" fillId="8" borderId="29" xfId="3" applyNumberFormat="1" applyFont="1" applyFill="1" applyBorder="1" applyAlignment="1">
      <alignment horizontal="right" vertical="center"/>
    </xf>
    <xf numFmtId="3" fontId="51" fillId="8" borderId="30" xfId="9" applyNumberFormat="1" applyFont="1" applyFill="1" applyBorder="1" applyAlignment="1" applyProtection="1">
      <alignment horizontal="right" vertical="center"/>
    </xf>
    <xf numFmtId="164" fontId="51" fillId="8" borderId="0" xfId="9" applyNumberFormat="1" applyFont="1" applyFill="1" applyBorder="1" applyAlignment="1" applyProtection="1">
      <alignment horizontal="right" vertical="center"/>
    </xf>
    <xf numFmtId="164" fontId="50" fillId="8" borderId="28" xfId="3" applyNumberFormat="1" applyFont="1" applyFill="1" applyBorder="1" applyAlignment="1">
      <alignment horizontal="right" vertical="center"/>
    </xf>
    <xf numFmtId="3" fontId="51" fillId="8" borderId="27" xfId="9" applyNumberFormat="1" applyFont="1" applyFill="1" applyBorder="1" applyAlignment="1" applyProtection="1">
      <alignment horizontal="right" vertical="center"/>
    </xf>
    <xf numFmtId="3" fontId="59" fillId="8" borderId="33" xfId="9" applyNumberFormat="1" applyFont="1" applyFill="1" applyBorder="1" applyAlignment="1" applyProtection="1">
      <alignment horizontal="right" vertical="center"/>
    </xf>
    <xf numFmtId="164" fontId="76" fillId="8" borderId="31" xfId="3" applyNumberFormat="1" applyFont="1" applyFill="1" applyBorder="1" applyAlignment="1">
      <alignment horizontal="right" vertical="center"/>
    </xf>
    <xf numFmtId="3" fontId="51" fillId="8" borderId="16" xfId="9" applyNumberFormat="1" applyFont="1" applyFill="1" applyBorder="1" applyAlignment="1" applyProtection="1">
      <alignment horizontal="right" vertical="center"/>
    </xf>
    <xf numFmtId="3" fontId="59" fillId="8" borderId="17" xfId="9" applyNumberFormat="1" applyFont="1" applyFill="1" applyBorder="1" applyAlignment="1" applyProtection="1">
      <alignment horizontal="right" vertical="center"/>
    </xf>
    <xf numFmtId="164" fontId="76" fillId="8" borderId="18" xfId="3" applyNumberFormat="1" applyFont="1" applyFill="1" applyBorder="1" applyAlignment="1">
      <alignment horizontal="right" vertical="center"/>
    </xf>
    <xf numFmtId="0" fontId="71" fillId="8" borderId="30" xfId="1" applyFont="1" applyFill="1" applyBorder="1" applyAlignment="1" applyProtection="1">
      <alignment vertical="center" wrapText="1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4" fontId="2" fillId="0" borderId="30" xfId="1" applyNumberFormat="1" applyFont="1" applyBorder="1" applyAlignment="1" applyProtection="1">
      <alignment horizontal="right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2" fillId="2" borderId="0" xfId="9" applyNumberFormat="1" applyFont="1" applyFill="1" applyBorder="1" applyAlignment="1" applyProtection="1">
      <alignment vertical="center"/>
    </xf>
    <xf numFmtId="3" fontId="52" fillId="2" borderId="0" xfId="9" applyNumberFormat="1" applyFont="1" applyFill="1" applyAlignment="1" applyProtection="1">
      <alignment vertical="center"/>
    </xf>
    <xf numFmtId="3" fontId="52" fillId="0" borderId="0" xfId="9" applyNumberFormat="1" applyFont="1" applyFill="1" applyBorder="1" applyAlignment="1" applyProtection="1">
      <alignment vertical="center"/>
    </xf>
    <xf numFmtId="3" fontId="52" fillId="2" borderId="0" xfId="9" applyNumberFormat="1" applyFont="1" applyFill="1" applyBorder="1" applyAlignment="1" applyProtection="1">
      <alignment vertical="center"/>
      <protection locked="0"/>
    </xf>
    <xf numFmtId="3" fontId="52" fillId="0" borderId="0" xfId="9" applyNumberFormat="1" applyFont="1" applyAlignment="1" applyProtection="1">
      <alignment vertical="center"/>
    </xf>
    <xf numFmtId="3" fontId="52" fillId="2" borderId="0" xfId="9" applyNumberFormat="1" applyFont="1" applyFill="1" applyBorder="1" applyAlignment="1" applyProtection="1">
      <alignment horizontal="left" vertical="center"/>
    </xf>
    <xf numFmtId="3" fontId="53" fillId="2" borderId="0" xfId="9" applyNumberFormat="1" applyFont="1" applyFill="1" applyBorder="1" applyAlignment="1" applyProtection="1">
      <alignment horizontal="left" vertical="center"/>
    </xf>
    <xf numFmtId="3" fontId="53" fillId="0" borderId="0" xfId="9" applyNumberFormat="1" applyFont="1" applyFill="1" applyBorder="1" applyAlignment="1" applyProtection="1">
      <alignment horizontal="left" vertical="center"/>
    </xf>
    <xf numFmtId="0" fontId="52" fillId="2" borderId="0" xfId="9" applyFont="1" applyFill="1" applyBorder="1" applyAlignment="1" applyProtection="1">
      <alignment vertical="center" wrapText="1"/>
      <protection locked="0"/>
    </xf>
    <xf numFmtId="0" fontId="54" fillId="2" borderId="0" xfId="9" applyFont="1" applyFill="1" applyBorder="1" applyAlignment="1" applyProtection="1">
      <alignment horizontal="center" vertical="center" wrapText="1"/>
    </xf>
    <xf numFmtId="0" fontId="54" fillId="0" borderId="0" xfId="9" applyFont="1" applyFill="1" applyBorder="1" applyAlignment="1" applyProtection="1">
      <alignment horizontal="center" vertical="center" wrapText="1"/>
    </xf>
    <xf numFmtId="0" fontId="59" fillId="0" borderId="0" xfId="9" applyFont="1" applyFill="1" applyBorder="1" applyAlignment="1" applyProtection="1">
      <alignment vertical="center" wrapText="1"/>
    </xf>
    <xf numFmtId="0" fontId="71" fillId="0" borderId="0" xfId="9" applyFont="1" applyFill="1" applyBorder="1" applyAlignment="1" applyProtection="1">
      <alignment horizontal="center" vertical="center" wrapText="1"/>
    </xf>
    <xf numFmtId="0" fontId="60" fillId="0" borderId="0" xfId="9" applyFont="1" applyFill="1" applyBorder="1" applyAlignment="1" applyProtection="1">
      <alignment horizontal="center" vertical="center" wrapText="1"/>
    </xf>
    <xf numFmtId="0" fontId="56" fillId="0" borderId="0" xfId="9" applyFont="1" applyFill="1" applyBorder="1" applyAlignment="1" applyProtection="1">
      <alignment horizontal="center" vertical="center" wrapText="1"/>
    </xf>
    <xf numFmtId="0" fontId="72" fillId="0" borderId="1" xfId="9" applyFont="1" applyFill="1" applyBorder="1" applyAlignment="1" applyProtection="1">
      <alignment horizontal="center" vertical="center" wrapText="1"/>
    </xf>
    <xf numFmtId="0" fontId="102" fillId="0" borderId="1" xfId="9" applyFont="1" applyFill="1" applyBorder="1" applyAlignment="1" applyProtection="1">
      <alignment horizontal="center" vertical="center"/>
    </xf>
    <xf numFmtId="0" fontId="102" fillId="0" borderId="1" xfId="9" applyFont="1" applyFill="1" applyBorder="1" applyAlignment="1" applyProtection="1">
      <alignment horizontal="center" vertical="center" wrapText="1"/>
    </xf>
    <xf numFmtId="0" fontId="72" fillId="0" borderId="1" xfId="9" applyFont="1" applyFill="1" applyBorder="1" applyAlignment="1" applyProtection="1">
      <alignment horizontal="center" vertical="center"/>
    </xf>
    <xf numFmtId="0" fontId="54" fillId="0" borderId="32" xfId="9" applyFont="1" applyFill="1" applyBorder="1" applyAlignment="1" applyProtection="1">
      <alignment horizontal="center" vertical="center" textRotation="90" wrapText="1"/>
    </xf>
    <xf numFmtId="0" fontId="54" fillId="0" borderId="32" xfId="9" applyFont="1" applyFill="1" applyBorder="1" applyAlignment="1" applyProtection="1">
      <alignment horizontal="center" vertical="center" wrapText="1"/>
    </xf>
    <xf numFmtId="0" fontId="56" fillId="0" borderId="17" xfId="9" applyFont="1" applyFill="1" applyBorder="1" applyAlignment="1" applyProtection="1">
      <alignment horizontal="center" vertical="center" wrapText="1"/>
    </xf>
    <xf numFmtId="0" fontId="56" fillId="0" borderId="32" xfId="9" applyFont="1" applyFill="1" applyBorder="1" applyAlignment="1" applyProtection="1">
      <alignment horizontal="center" vertical="center" wrapText="1"/>
    </xf>
    <xf numFmtId="3" fontId="52" fillId="0" borderId="0" xfId="9" applyNumberFormat="1" applyFont="1" applyBorder="1" applyAlignment="1" applyProtection="1">
      <alignment vertical="center"/>
    </xf>
    <xf numFmtId="0" fontId="57" fillId="9" borderId="1" xfId="9" applyFont="1" applyFill="1" applyBorder="1" applyAlignment="1" applyProtection="1">
      <alignment horizontal="center" vertical="center"/>
    </xf>
    <xf numFmtId="3" fontId="51" fillId="8" borderId="1" xfId="9" applyNumberFormat="1" applyFont="1" applyFill="1" applyBorder="1" applyAlignment="1" applyProtection="1">
      <alignment horizontal="right" vertical="center"/>
      <protection locked="0"/>
    </xf>
    <xf numFmtId="3" fontId="51" fillId="10" borderId="1" xfId="9" applyNumberFormat="1" applyFont="1" applyFill="1" applyBorder="1" applyAlignment="1" applyProtection="1">
      <alignment horizontal="right" vertical="center"/>
      <protection locked="0"/>
    </xf>
    <xf numFmtId="164" fontId="50" fillId="0" borderId="1" xfId="9" applyNumberFormat="1" applyFont="1" applyBorder="1" applyAlignment="1" applyProtection="1">
      <alignment horizontal="right" vertical="center"/>
      <protection locked="0"/>
    </xf>
    <xf numFmtId="3" fontId="51" fillId="0" borderId="1" xfId="9" applyNumberFormat="1" applyFont="1" applyBorder="1" applyAlignment="1" applyProtection="1">
      <alignment horizontal="right" vertical="center"/>
      <protection locked="0"/>
    </xf>
    <xf numFmtId="164" fontId="51" fillId="0" borderId="1" xfId="9" applyNumberFormat="1" applyFont="1" applyBorder="1" applyAlignment="1" applyProtection="1">
      <alignment horizontal="right" vertical="center"/>
      <protection locked="0"/>
    </xf>
    <xf numFmtId="164" fontId="51" fillId="8" borderId="1" xfId="9" applyNumberFormat="1" applyFont="1" applyFill="1" applyBorder="1" applyAlignment="1" applyProtection="1">
      <alignment horizontal="right" vertical="center"/>
      <protection locked="0"/>
    </xf>
    <xf numFmtId="4" fontId="3" fillId="0" borderId="21" xfId="9" applyNumberFormat="1" applyFont="1" applyFill="1" applyBorder="1" applyAlignment="1" applyProtection="1">
      <alignment horizontal="right"/>
      <protection locked="0"/>
    </xf>
    <xf numFmtId="166" fontId="51" fillId="0" borderId="1" xfId="9" applyNumberFormat="1" applyFont="1" applyFill="1" applyBorder="1" applyAlignment="1" applyProtection="1">
      <alignment horizontal="right" vertical="center"/>
      <protection locked="0"/>
    </xf>
    <xf numFmtId="166" fontId="51" fillId="10" borderId="1" xfId="9" applyNumberFormat="1" applyFont="1" applyFill="1" applyBorder="1" applyAlignment="1" applyProtection="1">
      <alignment horizontal="right" vertical="center"/>
      <protection locked="0"/>
    </xf>
    <xf numFmtId="166" fontId="68" fillId="0" borderId="1" xfId="9" applyNumberFormat="1" applyFont="1" applyFill="1" applyBorder="1" applyAlignment="1" applyProtection="1">
      <alignment horizontal="right" vertical="center" shrinkToFit="1"/>
      <protection locked="0"/>
    </xf>
    <xf numFmtId="164" fontId="50" fillId="0" borderId="7" xfId="9" applyNumberFormat="1" applyFont="1" applyBorder="1" applyAlignment="1" applyProtection="1">
      <alignment horizontal="right" vertical="center"/>
      <protection locked="0"/>
    </xf>
    <xf numFmtId="3" fontId="55" fillId="2" borderId="0" xfId="9" applyNumberFormat="1" applyFont="1" applyFill="1" applyAlignment="1" applyProtection="1">
      <alignment vertical="center"/>
    </xf>
    <xf numFmtId="3" fontId="55" fillId="0" borderId="0" xfId="9" applyNumberFormat="1" applyFont="1" applyAlignment="1" applyProtection="1">
      <alignment vertical="center"/>
    </xf>
    <xf numFmtId="164" fontId="76" fillId="0" borderId="1" xfId="9" applyNumberFormat="1" applyFont="1" applyBorder="1" applyAlignment="1" applyProtection="1">
      <alignment horizontal="right" vertical="center"/>
      <protection locked="0"/>
    </xf>
    <xf numFmtId="3" fontId="59" fillId="0" borderId="1" xfId="9" applyNumberFormat="1" applyFont="1" applyBorder="1" applyAlignment="1" applyProtection="1">
      <alignment horizontal="right" vertical="center"/>
      <protection locked="0"/>
    </xf>
    <xf numFmtId="3" fontId="97" fillId="0" borderId="21" xfId="9" applyNumberFormat="1" applyFont="1" applyFill="1" applyBorder="1" applyAlignment="1" applyProtection="1">
      <alignment horizontal="right" vertical="center"/>
    </xf>
    <xf numFmtId="166" fontId="59" fillId="9" borderId="1" xfId="9" applyNumberFormat="1" applyFont="1" applyFill="1" applyBorder="1" applyAlignment="1" applyProtection="1">
      <alignment horizontal="right" vertical="center"/>
      <protection locked="0"/>
    </xf>
    <xf numFmtId="166" fontId="59" fillId="10" borderId="1" xfId="9" applyNumberFormat="1" applyFont="1" applyFill="1" applyBorder="1" applyAlignment="1" applyProtection="1">
      <alignment horizontal="right" vertical="center"/>
      <protection locked="0"/>
    </xf>
    <xf numFmtId="166" fontId="103" fillId="0" borderId="1" xfId="9" applyNumberFormat="1" applyFont="1" applyFill="1" applyBorder="1" applyAlignment="1" applyProtection="1">
      <alignment horizontal="right" vertical="center" shrinkToFit="1"/>
      <protection locked="0"/>
    </xf>
    <xf numFmtId="164" fontId="76" fillId="0" borderId="7" xfId="9" applyNumberFormat="1" applyFont="1" applyBorder="1" applyAlignment="1" applyProtection="1">
      <alignment horizontal="right" vertical="center"/>
      <protection locked="0"/>
    </xf>
    <xf numFmtId="0" fontId="54" fillId="2" borderId="0" xfId="9" applyFont="1" applyFill="1" applyBorder="1" applyAlignment="1" applyProtection="1">
      <alignment horizontal="center" vertical="center"/>
    </xf>
    <xf numFmtId="3" fontId="70" fillId="0" borderId="0" xfId="9" applyNumberFormat="1" applyFont="1" applyFill="1" applyBorder="1" applyAlignment="1" applyProtection="1">
      <alignment horizontal="right" vertical="center"/>
    </xf>
    <xf numFmtId="3" fontId="57" fillId="0" borderId="0" xfId="9" applyNumberFormat="1" applyFont="1" applyFill="1" applyBorder="1" applyAlignment="1" applyProtection="1">
      <alignment horizontal="center" vertical="center"/>
    </xf>
    <xf numFmtId="3" fontId="60" fillId="0" borderId="0" xfId="9" applyNumberFormat="1" applyFont="1" applyFill="1" applyBorder="1" applyAlignment="1" applyProtection="1">
      <alignment horizontal="center" vertical="center"/>
    </xf>
    <xf numFmtId="3" fontId="52" fillId="0" borderId="0" xfId="9" applyNumberFormat="1" applyFont="1" applyFill="1" applyBorder="1" applyAlignment="1" applyProtection="1">
      <alignment horizontal="right" vertical="center"/>
    </xf>
    <xf numFmtId="3" fontId="57" fillId="0" borderId="0" xfId="9" applyNumberFormat="1" applyFont="1" applyFill="1" applyBorder="1" applyAlignment="1" applyProtection="1">
      <alignment horizontal="right" vertical="center"/>
      <protection locked="0"/>
    </xf>
    <xf numFmtId="3" fontId="60" fillId="0" borderId="0" xfId="9" applyNumberFormat="1" applyFont="1" applyFill="1" applyBorder="1" applyAlignment="1" applyProtection="1">
      <alignment horizontal="right" vertical="center"/>
      <protection locked="0"/>
    </xf>
    <xf numFmtId="164" fontId="59" fillId="0" borderId="0" xfId="9" applyNumberFormat="1" applyFont="1" applyBorder="1" applyAlignment="1" applyProtection="1">
      <alignment horizontal="right" vertical="center"/>
      <protection locked="0"/>
    </xf>
    <xf numFmtId="0" fontId="58" fillId="0" borderId="0" xfId="9" applyFont="1" applyFill="1" applyBorder="1" applyAlignment="1" applyProtection="1">
      <alignment horizontal="center" vertical="center" textRotation="90" wrapText="1"/>
    </xf>
    <xf numFmtId="0" fontId="71" fillId="0" borderId="21" xfId="9" applyFont="1" applyFill="1" applyBorder="1" applyAlignment="1" applyProtection="1">
      <alignment horizontal="center" vertical="center" wrapText="1"/>
    </xf>
    <xf numFmtId="0" fontId="58" fillId="0" borderId="33" xfId="9" applyFont="1" applyFill="1" applyBorder="1" applyAlignment="1" applyProtection="1">
      <alignment horizontal="center" vertical="center" textRotation="90" wrapText="1"/>
    </xf>
    <xf numFmtId="0" fontId="58" fillId="0" borderId="33" xfId="9" applyFont="1" applyFill="1" applyBorder="1" applyAlignment="1" applyProtection="1">
      <alignment horizontal="center" vertical="center" wrapText="1"/>
    </xf>
    <xf numFmtId="0" fontId="56" fillId="0" borderId="33" xfId="9" applyFont="1" applyFill="1" applyBorder="1" applyAlignment="1" applyProtection="1">
      <alignment horizontal="center" vertical="center" wrapText="1"/>
    </xf>
    <xf numFmtId="0" fontId="51" fillId="2" borderId="1" xfId="10" applyFont="1" applyFill="1" applyBorder="1" applyAlignment="1">
      <alignment horizontal="left" vertical="center" indent="1"/>
    </xf>
    <xf numFmtId="4" fontId="3" fillId="0" borderId="21" xfId="9" applyNumberFormat="1" applyFont="1" applyFill="1" applyBorder="1" applyAlignment="1" applyProtection="1">
      <alignment horizontal="right" vertical="center"/>
      <protection locked="0"/>
    </xf>
    <xf numFmtId="0" fontId="57" fillId="9" borderId="1" xfId="9" applyFont="1" applyFill="1" applyBorder="1" applyAlignment="1" applyProtection="1">
      <alignment horizontal="centerContinuous" vertical="center"/>
    </xf>
    <xf numFmtId="0" fontId="74" fillId="0" borderId="0" xfId="9" applyFont="1" applyFill="1" applyBorder="1" applyAlignment="1" applyProtection="1">
      <alignment horizontal="left" vertical="center" indent="1"/>
    </xf>
    <xf numFmtId="3" fontId="51" fillId="0" borderId="0" xfId="9" applyNumberFormat="1" applyFont="1" applyFill="1" applyBorder="1" applyAlignment="1" applyProtection="1">
      <alignment horizontal="right" vertical="center"/>
      <protection locked="0"/>
    </xf>
    <xf numFmtId="164" fontId="50" fillId="0" borderId="0" xfId="9" applyNumberFormat="1" applyFont="1" applyFill="1" applyBorder="1" applyAlignment="1" applyProtection="1">
      <alignment horizontal="right" vertical="center"/>
      <protection locked="0"/>
    </xf>
    <xf numFmtId="164" fontId="51" fillId="0" borderId="0" xfId="9" applyNumberFormat="1" applyFont="1" applyFill="1" applyBorder="1" applyAlignment="1" applyProtection="1">
      <alignment horizontal="right" vertical="center"/>
      <protection locked="0"/>
    </xf>
    <xf numFmtId="4" fontId="3" fillId="0" borderId="0" xfId="9" applyNumberFormat="1" applyFont="1" applyFill="1" applyBorder="1" applyAlignment="1" applyProtection="1">
      <alignment horizontal="right"/>
      <protection locked="0"/>
    </xf>
    <xf numFmtId="166" fontId="51" fillId="0" borderId="0" xfId="9" applyNumberFormat="1" applyFont="1" applyFill="1" applyBorder="1" applyAlignment="1" applyProtection="1">
      <alignment horizontal="right" vertical="center"/>
      <protection locked="0"/>
    </xf>
    <xf numFmtId="166" fontId="68" fillId="0" borderId="0" xfId="9" applyNumberFormat="1" applyFont="1" applyFill="1" applyBorder="1" applyAlignment="1" applyProtection="1">
      <alignment horizontal="right" vertical="center"/>
      <protection locked="0"/>
    </xf>
    <xf numFmtId="0" fontId="52" fillId="0" borderId="0" xfId="9" applyFont="1" applyFill="1" applyBorder="1" applyAlignment="1" applyProtection="1">
      <alignment horizontal="center" vertical="center"/>
    </xf>
    <xf numFmtId="164" fontId="59" fillId="0" borderId="0" xfId="9" applyNumberFormat="1" applyFont="1" applyFill="1" applyBorder="1" applyAlignment="1" applyProtection="1">
      <alignment horizontal="right" vertical="center"/>
      <protection locked="0"/>
    </xf>
    <xf numFmtId="0" fontId="52" fillId="9" borderId="6" xfId="9" applyFont="1" applyFill="1" applyBorder="1" applyAlignment="1" applyProtection="1">
      <alignment horizontal="center" vertical="center"/>
    </xf>
    <xf numFmtId="3" fontId="51" fillId="0" borderId="6" xfId="9" applyNumberFormat="1" applyFont="1" applyBorder="1" applyAlignment="1" applyProtection="1">
      <alignment horizontal="right" vertical="center"/>
      <protection locked="0"/>
    </xf>
    <xf numFmtId="3" fontId="51" fillId="10" borderId="6" xfId="9" applyNumberFormat="1" applyFont="1" applyFill="1" applyBorder="1" applyAlignment="1" applyProtection="1">
      <alignment horizontal="right" vertical="center"/>
      <protection locked="0"/>
    </xf>
    <xf numFmtId="164" fontId="50" fillId="0" borderId="6" xfId="9" applyNumberFormat="1" applyFont="1" applyBorder="1" applyAlignment="1" applyProtection="1">
      <alignment horizontal="right" vertical="center"/>
      <protection locked="0"/>
    </xf>
    <xf numFmtId="164" fontId="51" fillId="0" borderId="6" xfId="9" applyNumberFormat="1" applyFont="1" applyBorder="1" applyAlignment="1" applyProtection="1">
      <alignment horizontal="right" vertical="center"/>
      <protection locked="0"/>
    </xf>
    <xf numFmtId="164" fontId="51" fillId="8" borderId="6" xfId="9" applyNumberFormat="1" applyFont="1" applyFill="1" applyBorder="1" applyAlignment="1" applyProtection="1">
      <alignment horizontal="right" vertical="center"/>
      <protection locked="0"/>
    </xf>
    <xf numFmtId="166" fontId="51" fillId="0" borderId="6" xfId="9" applyNumberFormat="1" applyFont="1" applyFill="1" applyBorder="1" applyAlignment="1" applyProtection="1">
      <alignment horizontal="right" vertical="center"/>
      <protection locked="0"/>
    </xf>
    <xf numFmtId="166" fontId="51" fillId="10" borderId="6" xfId="9" applyNumberFormat="1" applyFont="1" applyFill="1" applyBorder="1" applyAlignment="1" applyProtection="1">
      <alignment horizontal="right" vertical="center"/>
      <protection locked="0"/>
    </xf>
    <xf numFmtId="166" fontId="68" fillId="0" borderId="6" xfId="9" applyNumberFormat="1" applyFont="1" applyFill="1" applyBorder="1" applyAlignment="1" applyProtection="1">
      <alignment horizontal="right" vertical="center"/>
      <protection locked="0"/>
    </xf>
    <xf numFmtId="3" fontId="52" fillId="2" borderId="0" xfId="9" applyNumberFormat="1" applyFont="1" applyFill="1" applyAlignment="1" applyProtection="1">
      <alignment horizontal="center" vertical="center"/>
    </xf>
    <xf numFmtId="0" fontId="52" fillId="9" borderId="1" xfId="9" applyFont="1" applyFill="1" applyBorder="1" applyAlignment="1" applyProtection="1">
      <alignment horizontal="center" vertical="center"/>
    </xf>
    <xf numFmtId="166" fontId="68" fillId="0" borderId="1" xfId="9" applyNumberFormat="1" applyFont="1" applyFill="1" applyBorder="1" applyAlignment="1" applyProtection="1">
      <alignment horizontal="right" vertical="center"/>
      <protection locked="0"/>
    </xf>
    <xf numFmtId="3" fontId="52" fillId="2" borderId="15" xfId="9" applyNumberFormat="1" applyFont="1" applyFill="1" applyBorder="1" applyAlignment="1" applyProtection="1">
      <alignment vertical="center"/>
      <protection locked="0"/>
    </xf>
    <xf numFmtId="166" fontId="59" fillId="0" borderId="1" xfId="9" applyNumberFormat="1" applyFont="1" applyFill="1" applyBorder="1" applyAlignment="1" applyProtection="1">
      <alignment horizontal="right" vertical="center"/>
      <protection locked="0"/>
    </xf>
    <xf numFmtId="166" fontId="103" fillId="0" borderId="1" xfId="9" applyNumberFormat="1" applyFont="1" applyFill="1" applyBorder="1" applyAlignment="1" applyProtection="1">
      <alignment horizontal="right" vertical="center"/>
      <protection locked="0"/>
    </xf>
    <xf numFmtId="0" fontId="58" fillId="2" borderId="0" xfId="9" applyFont="1" applyFill="1" applyBorder="1" applyAlignment="1" applyProtection="1">
      <alignment horizontal="left" vertical="center" wrapText="1"/>
    </xf>
    <xf numFmtId="0" fontId="54" fillId="2" borderId="0" xfId="1" applyFont="1" applyFill="1" applyBorder="1" applyAlignment="1" applyProtection="1">
      <alignment horizontal="left" vertical="center"/>
    </xf>
    <xf numFmtId="0" fontId="56" fillId="2" borderId="0" xfId="1" applyFont="1" applyFill="1" applyBorder="1" applyAlignment="1" applyProtection="1">
      <alignment horizontal="left" vertical="center"/>
    </xf>
    <xf numFmtId="0" fontId="58" fillId="0" borderId="0" xfId="9" applyFont="1" applyFill="1" applyBorder="1" applyAlignment="1" applyProtection="1">
      <alignment horizontal="lef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lef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12" borderId="1" xfId="1" applyNumberFormat="1" applyFont="1" applyFill="1" applyBorder="1" applyAlignment="1" applyProtection="1">
      <alignment horizontal="right" vertical="center"/>
    </xf>
    <xf numFmtId="3" fontId="51" fillId="12" borderId="1" xfId="4" applyNumberFormat="1" applyFont="1" applyFill="1" applyBorder="1" applyAlignment="1">
      <alignment horizontal="right" vertical="center"/>
    </xf>
    <xf numFmtId="164" fontId="51" fillId="8" borderId="0" xfId="1" applyNumberFormat="1" applyFont="1" applyFill="1" applyBorder="1" applyAlignment="1" applyProtection="1">
      <alignment horizontal="right" vertical="center"/>
      <protection locked="0"/>
    </xf>
    <xf numFmtId="0" fontId="75" fillId="8" borderId="0" xfId="1" applyFont="1" applyFill="1" applyBorder="1" applyAlignment="1" applyProtection="1">
      <alignment horizontal="center" vertical="center"/>
    </xf>
    <xf numFmtId="164" fontId="76" fillId="8" borderId="0" xfId="1" applyNumberFormat="1" applyFont="1" applyFill="1" applyBorder="1" applyAlignment="1" applyProtection="1">
      <alignment horizontal="right" vertical="center"/>
      <protection locked="0"/>
    </xf>
    <xf numFmtId="3" fontId="59" fillId="8" borderId="0" xfId="1" applyNumberFormat="1" applyFont="1" applyFill="1" applyBorder="1" applyAlignment="1" applyProtection="1">
      <alignment horizontal="right" vertical="center"/>
      <protection locked="0"/>
    </xf>
    <xf numFmtId="0" fontId="60" fillId="8" borderId="0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7" fillId="9" borderId="1" xfId="1" applyFont="1" applyFill="1" applyBorder="1" applyAlignment="1" applyProtection="1">
      <alignment horizontal="center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7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7" fillId="9" borderId="7" xfId="1" applyNumberFormat="1" applyFont="1" applyFill="1" applyBorder="1" applyAlignment="1" applyProtection="1">
      <alignment horizontal="right" vertical="center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Fill="1" applyBorder="1" applyAlignment="1" applyProtection="1">
      <alignment horizontal="right" vertical="center"/>
      <protection locked="0"/>
    </xf>
    <xf numFmtId="3" fontId="57" fillId="1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0" fontId="51" fillId="0" borderId="7" xfId="3" applyFont="1" applyBorder="1" applyAlignment="1">
      <alignment horizontal="left" vertical="center" indent="1"/>
    </xf>
    <xf numFmtId="0" fontId="51" fillId="0" borderId="7" xfId="3" applyFont="1" applyBorder="1" applyAlignment="1">
      <alignment horizontal="left" vertical="center" wrapText="1" indent="1"/>
    </xf>
    <xf numFmtId="0" fontId="57" fillId="9" borderId="7" xfId="1" applyFont="1" applyFill="1" applyBorder="1" applyAlignment="1" applyProtection="1">
      <alignment horizontal="center" vertical="center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0" fontId="51" fillId="2" borderId="7" xfId="1" applyFont="1" applyFill="1" applyBorder="1" applyAlignment="1" applyProtection="1">
      <alignment horizontal="left" vertical="center" wrapText="1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164" fontId="50" fillId="0" borderId="7" xfId="1" applyNumberFormat="1" applyFont="1" applyBorder="1" applyAlignment="1" applyProtection="1">
      <alignment horizontal="right" vertical="center" shrinkToFit="1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Fill="1" applyBorder="1" applyAlignment="1" applyProtection="1">
      <alignment horizontal="right" vertical="center"/>
      <protection locked="0"/>
    </xf>
    <xf numFmtId="0" fontId="52" fillId="9" borderId="7" xfId="1" applyFont="1" applyFill="1" applyBorder="1" applyAlignment="1" applyProtection="1">
      <alignment horizontal="center" vertical="center"/>
    </xf>
    <xf numFmtId="3" fontId="51" fillId="10" borderId="7" xfId="1" applyNumberFormat="1" applyFont="1" applyFill="1" applyBorder="1" applyAlignment="1" applyProtection="1">
      <alignment horizontal="right" vertical="center"/>
      <protection locked="0"/>
    </xf>
    <xf numFmtId="3" fontId="51" fillId="9" borderId="7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Border="1" applyAlignment="1" applyProtection="1">
      <alignment horizontal="right" vertical="center"/>
      <protection locked="0"/>
    </xf>
    <xf numFmtId="3" fontId="60" fillId="9" borderId="1" xfId="1" applyNumberFormat="1" applyFont="1" applyFill="1" applyBorder="1" applyAlignment="1" applyProtection="1">
      <alignment horizontal="right" vertical="center"/>
      <protection locked="0"/>
    </xf>
    <xf numFmtId="0" fontId="57" fillId="2" borderId="0" xfId="1" applyFont="1" applyFill="1" applyBorder="1" applyAlignment="1" applyProtection="1">
      <alignment horizontal="right" vertical="center" wrapText="1"/>
    </xf>
    <xf numFmtId="3" fontId="52" fillId="0" borderId="6" xfId="1" applyNumberFormat="1" applyFont="1" applyFill="1" applyBorder="1" applyAlignment="1" applyProtection="1">
      <alignment horizontal="right" vertical="center"/>
    </xf>
    <xf numFmtId="0" fontId="56" fillId="0" borderId="18" xfId="1" applyFont="1" applyFill="1" applyBorder="1" applyAlignment="1" applyProtection="1">
      <alignment horizontal="center" vertical="center" wrapText="1"/>
    </xf>
    <xf numFmtId="0" fontId="57" fillId="2" borderId="0" xfId="1" applyFont="1" applyFill="1" applyBorder="1" applyAlignment="1" applyProtection="1">
      <alignment horizontal="right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7" fillId="8" borderId="0" xfId="1" applyFont="1" applyFill="1" applyBorder="1" applyAlignment="1" applyProtection="1">
      <alignment horizontal="center" vertical="center" wrapText="1"/>
    </xf>
    <xf numFmtId="0" fontId="56" fillId="8" borderId="0" xfId="1" applyFont="1" applyFill="1" applyBorder="1" applyAlignment="1" applyProtection="1">
      <alignment horizontal="center" vertical="center" wrapText="1"/>
    </xf>
    <xf numFmtId="0" fontId="56" fillId="8" borderId="0" xfId="1" applyFont="1" applyFill="1" applyBorder="1" applyAlignment="1" applyProtection="1">
      <alignment vertical="center" wrapText="1"/>
    </xf>
    <xf numFmtId="0" fontId="56" fillId="8" borderId="0" xfId="1" applyFont="1" applyFill="1" applyBorder="1" applyAlignment="1" applyProtection="1">
      <alignment horizontal="center" vertical="center" shrinkToFit="1"/>
    </xf>
    <xf numFmtId="0" fontId="102" fillId="8" borderId="0" xfId="1" applyFont="1" applyFill="1" applyBorder="1" applyAlignment="1" applyProtection="1">
      <alignment horizontal="center" vertical="center" wrapText="1"/>
    </xf>
    <xf numFmtId="3" fontId="57" fillId="8" borderId="0" xfId="1" applyNumberFormat="1" applyFont="1" applyFill="1" applyBorder="1" applyAlignment="1" applyProtection="1">
      <alignment horizontal="right" vertical="center"/>
    </xf>
    <xf numFmtId="164" fontId="59" fillId="8" borderId="0" xfId="1" applyNumberFormat="1" applyFont="1" applyFill="1" applyBorder="1" applyAlignment="1" applyProtection="1">
      <alignment horizontal="right" vertical="center"/>
    </xf>
    <xf numFmtId="3" fontId="51" fillId="8" borderId="0" xfId="4" applyNumberFormat="1" applyFont="1" applyFill="1" applyBorder="1" applyAlignment="1">
      <alignment horizontal="right" vertical="center"/>
    </xf>
    <xf numFmtId="164" fontId="50" fillId="8" borderId="0" xfId="3" applyNumberFormat="1" applyFont="1" applyFill="1" applyBorder="1" applyAlignment="1">
      <alignment horizontal="right" vertical="center" shrinkToFit="1"/>
    </xf>
    <xf numFmtId="3" fontId="59" fillId="8" borderId="0" xfId="1" applyNumberFormat="1" applyFont="1" applyFill="1" applyBorder="1" applyAlignment="1" applyProtection="1">
      <alignment vertical="center"/>
    </xf>
    <xf numFmtId="3" fontId="51" fillId="8" borderId="0" xfId="1" applyNumberFormat="1" applyFont="1" applyFill="1" applyBorder="1" applyAlignment="1" applyProtection="1">
      <alignment vertical="center"/>
    </xf>
    <xf numFmtId="164" fontId="76" fillId="8" borderId="0" xfId="3" applyNumberFormat="1" applyFont="1" applyFill="1" applyBorder="1" applyAlignment="1">
      <alignment horizontal="right" vertical="center" shrinkToFit="1"/>
    </xf>
    <xf numFmtId="0" fontId="56" fillId="8" borderId="0" xfId="1" applyFont="1" applyFill="1" applyBorder="1" applyAlignment="1" applyProtection="1">
      <alignment horizontal="center" vertical="center"/>
    </xf>
    <xf numFmtId="3" fontId="59" fillId="8" borderId="0" xfId="4" applyNumberFormat="1" applyFont="1" applyFill="1" applyBorder="1" applyAlignment="1">
      <alignment horizontal="right" vertical="center"/>
    </xf>
    <xf numFmtId="164" fontId="59" fillId="0" borderId="28" xfId="1" applyNumberFormat="1" applyFont="1" applyBorder="1" applyAlignment="1" applyProtection="1">
      <alignment horizontal="right" vertical="center"/>
    </xf>
    <xf numFmtId="164" fontId="76" fillId="0" borderId="28" xfId="1" applyNumberFormat="1" applyFont="1" applyBorder="1" applyAlignment="1" applyProtection="1">
      <alignment horizontal="right" vertical="center"/>
    </xf>
    <xf numFmtId="164" fontId="108" fillId="2" borderId="1" xfId="3" applyNumberFormat="1" applyFont="1" applyFill="1" applyBorder="1" applyAlignment="1">
      <alignment horizontal="right" vertical="center" shrinkToFit="1"/>
    </xf>
    <xf numFmtId="164" fontId="112" fillId="2" borderId="1" xfId="3" applyNumberFormat="1" applyFont="1" applyFill="1" applyBorder="1" applyAlignment="1">
      <alignment horizontal="right" vertical="center" shrinkToFit="1"/>
    </xf>
    <xf numFmtId="3" fontId="51" fillId="8" borderId="30" xfId="4" applyNumberFormat="1" applyFont="1" applyFill="1" applyBorder="1" applyAlignment="1">
      <alignment horizontal="right" vertical="center"/>
    </xf>
    <xf numFmtId="0" fontId="60" fillId="2" borderId="0" xfId="1" applyFont="1" applyFill="1" applyBorder="1" applyAlignment="1" applyProtection="1">
      <alignment horizontal="right" vertical="center" wrapText="1"/>
    </xf>
    <xf numFmtId="0" fontId="60" fillId="8" borderId="30" xfId="1" applyFont="1" applyFill="1" applyBorder="1" applyAlignment="1" applyProtection="1">
      <alignment horizontal="center" vertical="center" wrapText="1"/>
    </xf>
    <xf numFmtId="0" fontId="56" fillId="8" borderId="30" xfId="1" applyFont="1" applyFill="1" applyBorder="1" applyAlignment="1" applyProtection="1">
      <alignment horizontal="center" vertical="center" wrapText="1"/>
    </xf>
    <xf numFmtId="0" fontId="72" fillId="8" borderId="30" xfId="1" applyFont="1" applyFill="1" applyBorder="1" applyAlignment="1" applyProtection="1">
      <alignment horizontal="center" vertical="center" wrapText="1"/>
    </xf>
    <xf numFmtId="3" fontId="51" fillId="8" borderId="30" xfId="1" applyNumberFormat="1" applyFont="1" applyFill="1" applyBorder="1" applyAlignment="1" applyProtection="1">
      <alignment horizontal="right" vertical="center"/>
    </xf>
    <xf numFmtId="3" fontId="59" fillId="8" borderId="30" xfId="1" applyNumberFormat="1" applyFont="1" applyFill="1" applyBorder="1" applyAlignment="1" applyProtection="1">
      <alignment horizontal="right" vertical="center"/>
    </xf>
    <xf numFmtId="0" fontId="58" fillId="8" borderId="0" xfId="1" applyFont="1" applyFill="1" applyBorder="1" applyAlignment="1" applyProtection="1">
      <alignment horizontal="center" vertical="center" wrapText="1"/>
    </xf>
    <xf numFmtId="0" fontId="57" fillId="9" borderId="21" xfId="1" applyFont="1" applyFill="1" applyBorder="1" applyAlignment="1" applyProtection="1">
      <alignment horizontal="center" vertical="center"/>
    </xf>
    <xf numFmtId="0" fontId="51" fillId="2" borderId="21" xfId="1" applyFont="1" applyFill="1" applyBorder="1" applyAlignment="1" applyProtection="1">
      <alignment horizontal="left" vertical="center" wrapText="1" indent="1"/>
    </xf>
    <xf numFmtId="3" fontId="57" fillId="0" borderId="6" xfId="1" applyNumberFormat="1" applyFont="1" applyBorder="1" applyAlignment="1" applyProtection="1">
      <alignment horizontal="right" vertical="center"/>
      <protection locked="0"/>
    </xf>
    <xf numFmtId="3" fontId="57" fillId="9" borderId="21" xfId="1" applyNumberFormat="1" applyFont="1" applyFill="1" applyBorder="1" applyAlignment="1" applyProtection="1">
      <alignment horizontal="right" vertical="center"/>
      <protection locked="0"/>
    </xf>
    <xf numFmtId="3" fontId="57" fillId="9" borderId="6" xfId="1" applyNumberFormat="1" applyFont="1" applyFill="1" applyBorder="1" applyAlignment="1" applyProtection="1">
      <alignment horizontal="right" vertical="center"/>
      <protection locked="0"/>
    </xf>
    <xf numFmtId="3" fontId="57" fillId="0" borderId="6" xfId="1" applyNumberFormat="1" applyFont="1" applyFill="1" applyBorder="1" applyAlignment="1" applyProtection="1">
      <alignment horizontal="right" vertical="center"/>
      <protection locked="0"/>
    </xf>
    <xf numFmtId="3" fontId="57" fillId="10" borderId="6" xfId="1" applyNumberFormat="1" applyFont="1" applyFill="1" applyBorder="1" applyAlignment="1" applyProtection="1">
      <alignment horizontal="right" vertical="center"/>
      <protection locked="0"/>
    </xf>
    <xf numFmtId="164" fontId="50" fillId="0" borderId="2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wrapText="1" indent="1"/>
    </xf>
    <xf numFmtId="4" fontId="69" fillId="0" borderId="6" xfId="1" applyNumberFormat="1" applyFont="1" applyFill="1" applyBorder="1" applyAlignment="1" applyProtection="1">
      <alignment horizontal="right"/>
      <protection locked="0"/>
    </xf>
    <xf numFmtId="164" fontId="51" fillId="8" borderId="16" xfId="1" applyNumberFormat="1" applyFont="1" applyFill="1" applyBorder="1" applyAlignment="1" applyProtection="1">
      <alignment horizontal="right" vertical="center"/>
      <protection locked="0"/>
    </xf>
    <xf numFmtId="164" fontId="50" fillId="0" borderId="18" xfId="1" applyNumberFormat="1" applyFont="1" applyBorder="1" applyAlignment="1" applyProtection="1">
      <alignment horizontal="right" vertical="center"/>
      <protection locked="0"/>
    </xf>
    <xf numFmtId="3" fontId="51" fillId="9" borderId="6" xfId="1" applyNumberFormat="1" applyFont="1" applyFill="1" applyBorder="1" applyAlignment="1" applyProtection="1">
      <alignment horizontal="right" vertical="center"/>
    </xf>
    <xf numFmtId="3" fontId="59" fillId="10" borderId="6" xfId="1" applyNumberFormat="1" applyFont="1" applyFill="1" applyBorder="1" applyAlignment="1" applyProtection="1">
      <alignment horizontal="right" vertical="center"/>
    </xf>
    <xf numFmtId="167" fontId="110" fillId="0" borderId="1" xfId="0" applyNumberFormat="1" applyFont="1" applyFill="1" applyBorder="1" applyAlignment="1">
      <alignment horizontal="right" vertical="top" wrapText="1" readingOrder="1"/>
    </xf>
    <xf numFmtId="3" fontId="51" fillId="0" borderId="18" xfId="1" applyNumberFormat="1" applyFont="1" applyFill="1" applyBorder="1" applyAlignment="1" applyProtection="1">
      <alignment horizontal="right" vertical="center"/>
    </xf>
    <xf numFmtId="3" fontId="52" fillId="0" borderId="0" xfId="1" applyNumberFormat="1" applyFont="1" applyFill="1" applyAlignment="1" applyProtection="1">
      <alignment vertical="center"/>
    </xf>
    <xf numFmtId="0" fontId="52" fillId="0" borderId="0" xfId="7" applyFont="1" applyFill="1" applyAlignment="1" applyProtection="1">
      <alignment vertical="center"/>
      <protection locked="0"/>
    </xf>
    <xf numFmtId="0" fontId="52" fillId="0" borderId="0" xfId="7" applyFont="1" applyFill="1" applyAlignment="1" applyProtection="1">
      <alignment vertical="center"/>
    </xf>
    <xf numFmtId="3" fontId="52" fillId="0" borderId="0" xfId="1" applyNumberFormat="1" applyFont="1" applyFill="1" applyAlignment="1" applyProtection="1">
      <alignment horizontal="center" vertical="center"/>
    </xf>
    <xf numFmtId="3" fontId="53" fillId="0" borderId="0" xfId="1" applyNumberFormat="1" applyFont="1" applyFill="1" applyBorder="1" applyAlignment="1" applyProtection="1">
      <alignment vertical="center"/>
    </xf>
    <xf numFmtId="3" fontId="52" fillId="0" borderId="15" xfId="1" applyNumberFormat="1" applyFont="1" applyFill="1" applyBorder="1" applyAlignment="1" applyProtection="1">
      <alignment vertical="center"/>
      <protection locked="0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6" fillId="10" borderId="0" xfId="1" applyFont="1" applyFill="1" applyBorder="1" applyAlignment="1" applyProtection="1">
      <alignment horizontal="left" vertical="center"/>
    </xf>
    <xf numFmtId="3" fontId="59" fillId="9" borderId="0" xfId="1" applyNumberFormat="1" applyFont="1" applyFill="1" applyBorder="1" applyAlignment="1" applyProtection="1">
      <alignment vertical="center"/>
    </xf>
    <xf numFmtId="164" fontId="76" fillId="0" borderId="0" xfId="1" applyNumberFormat="1" applyFont="1" applyFill="1" applyBorder="1" applyAlignment="1" applyProtection="1">
      <alignment horizontal="right" vertical="center" shrinkToFit="1"/>
    </xf>
    <xf numFmtId="3" fontId="51" fillId="9" borderId="0" xfId="1" applyNumberFormat="1" applyFont="1" applyFill="1" applyBorder="1" applyAlignment="1" applyProtection="1">
      <alignment vertical="center"/>
    </xf>
    <xf numFmtId="3" fontId="59" fillId="10" borderId="0" xfId="1" applyNumberFormat="1" applyFont="1" applyFill="1" applyBorder="1" applyAlignment="1" applyProtection="1">
      <alignment vertical="center"/>
    </xf>
    <xf numFmtId="164" fontId="76" fillId="2" borderId="0" xfId="3" applyNumberFormat="1" applyFont="1" applyFill="1" applyBorder="1" applyAlignment="1">
      <alignment horizontal="right" vertical="center" shrinkToFit="1"/>
    </xf>
    <xf numFmtId="164" fontId="76" fillId="0" borderId="0" xfId="3" applyNumberFormat="1" applyFont="1" applyFill="1" applyBorder="1" applyAlignment="1">
      <alignment horizontal="right" vertical="center"/>
    </xf>
    <xf numFmtId="0" fontId="58" fillId="10" borderId="1" xfId="9" applyFont="1" applyFill="1" applyBorder="1" applyAlignment="1" applyProtection="1">
      <alignment horizontal="left" vertical="center" indent="1"/>
    </xf>
    <xf numFmtId="3" fontId="51" fillId="0" borderId="1" xfId="9" applyNumberFormat="1" applyFont="1" applyFill="1" applyBorder="1" applyAlignment="1" applyProtection="1">
      <alignment horizontal="center" vertical="center"/>
    </xf>
    <xf numFmtId="164" fontId="59" fillId="8" borderId="17" xfId="9" applyNumberFormat="1" applyFont="1" applyFill="1" applyBorder="1" applyAlignment="1" applyProtection="1">
      <alignment horizontal="center" vertical="center"/>
    </xf>
    <xf numFmtId="0" fontId="58" fillId="0" borderId="1" xfId="9" applyFont="1" applyFill="1" applyBorder="1" applyAlignment="1" applyProtection="1">
      <alignment horizontal="left" vertical="center" indent="1"/>
    </xf>
    <xf numFmtId="164" fontId="59" fillId="8" borderId="33" xfId="9" applyNumberFormat="1" applyFont="1" applyFill="1" applyBorder="1" applyAlignment="1" applyProtection="1">
      <alignment horizontal="center" vertical="center"/>
    </xf>
    <xf numFmtId="0" fontId="58" fillId="0" borderId="7" xfId="9" applyFont="1" applyFill="1" applyBorder="1" applyAlignment="1" applyProtection="1">
      <alignment horizontal="center" vertical="center" textRotation="90" wrapText="1"/>
    </xf>
    <xf numFmtId="0" fontId="58" fillId="0" borderId="21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7" xfId="9" applyFont="1" applyFill="1" applyBorder="1" applyAlignment="1" applyProtection="1">
      <alignment horizontal="center" vertical="center" wrapText="1"/>
    </xf>
    <xf numFmtId="0" fontId="58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60" fillId="9" borderId="16" xfId="9" applyFont="1" applyFill="1" applyBorder="1" applyAlignment="1" applyProtection="1">
      <alignment horizontal="center" vertical="center" wrapText="1"/>
    </xf>
    <xf numFmtId="0" fontId="60" fillId="9" borderId="17" xfId="9" applyFont="1" applyFill="1" applyBorder="1" applyAlignment="1" applyProtection="1">
      <alignment horizontal="center" vertical="center" wrapText="1"/>
    </xf>
    <xf numFmtId="0" fontId="60" fillId="9" borderId="18" xfId="9" applyFont="1" applyFill="1" applyBorder="1" applyAlignment="1" applyProtection="1">
      <alignment horizontal="center" vertical="center" wrapText="1"/>
    </xf>
    <xf numFmtId="0" fontId="60" fillId="10" borderId="16" xfId="9" applyFont="1" applyFill="1" applyBorder="1" applyAlignment="1" applyProtection="1">
      <alignment horizontal="center" vertical="center" wrapText="1"/>
    </xf>
    <xf numFmtId="0" fontId="60" fillId="10" borderId="17" xfId="9" applyFont="1" applyFill="1" applyBorder="1" applyAlignment="1" applyProtection="1">
      <alignment horizontal="center" vertical="center" wrapText="1"/>
    </xf>
    <xf numFmtId="0" fontId="60" fillId="10" borderId="18" xfId="9" applyFont="1" applyFill="1" applyBorder="1" applyAlignment="1" applyProtection="1">
      <alignment horizontal="center"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7" xfId="9" applyFont="1" applyFill="1" applyBorder="1" applyAlignment="1" applyProtection="1">
      <alignment horizontal="center" vertical="center" wrapText="1"/>
    </xf>
    <xf numFmtId="0" fontId="56" fillId="0" borderId="3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Fill="1" applyBorder="1" applyAlignment="1" applyProtection="1">
      <alignment horizontal="center" vertical="center"/>
    </xf>
    <xf numFmtId="0" fontId="56" fillId="0" borderId="27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164" fontId="59" fillId="0" borderId="16" xfId="1" applyNumberFormat="1" applyFont="1" applyFill="1" applyBorder="1" applyAlignment="1" applyProtection="1">
      <alignment horizontal="center" vertical="center"/>
    </xf>
    <xf numFmtId="164" fontId="59" fillId="0" borderId="18" xfId="1" applyNumberFormat="1" applyFont="1" applyFill="1" applyBorder="1" applyAlignment="1" applyProtection="1">
      <alignment horizontal="center" vertical="center"/>
    </xf>
    <xf numFmtId="0" fontId="58" fillId="10" borderId="1" xfId="1" applyFont="1" applyFill="1" applyBorder="1" applyAlignment="1" applyProtection="1">
      <alignment horizontal="left" vertical="center" inden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9" fillId="2" borderId="33" xfId="1" applyFont="1" applyFill="1" applyBorder="1" applyAlignment="1" applyProtection="1">
      <alignment horizontal="right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textRotation="90" wrapText="1"/>
    </xf>
    <xf numFmtId="0" fontId="58" fillId="0" borderId="21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wrapText="1"/>
    </xf>
    <xf numFmtId="0" fontId="58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60" fillId="9" borderId="16" xfId="1" applyFont="1" applyFill="1" applyBorder="1" applyAlignment="1" applyProtection="1">
      <alignment horizontal="center" vertical="center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10" borderId="16" xfId="1" applyFont="1" applyFill="1" applyBorder="1" applyAlignment="1" applyProtection="1">
      <alignment horizontal="center" vertical="center" wrapText="1"/>
    </xf>
    <xf numFmtId="0" fontId="60" fillId="10" borderId="17" xfId="1" applyFont="1" applyFill="1" applyBorder="1" applyAlignment="1" applyProtection="1">
      <alignment horizontal="center" vertical="center" wrapText="1"/>
    </xf>
    <xf numFmtId="0" fontId="60" fillId="10" borderId="18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 wrapText="1"/>
    </xf>
    <xf numFmtId="0" fontId="75" fillId="10" borderId="1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1" fillId="0" borderId="16" xfId="1" applyFont="1" applyFill="1" applyBorder="1" applyAlignment="1" applyProtection="1">
      <alignment horizontal="center" vertical="center" wrapText="1"/>
    </xf>
    <xf numFmtId="0" fontId="51" fillId="0" borderId="17" xfId="1" applyFont="1" applyFill="1" applyBorder="1" applyAlignment="1" applyProtection="1">
      <alignment horizontal="center" vertical="center" wrapText="1"/>
    </xf>
    <xf numFmtId="0" fontId="51" fillId="0" borderId="18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75" fillId="10" borderId="1" xfId="1" applyFont="1" applyFill="1" applyBorder="1" applyAlignment="1" applyProtection="1">
      <alignment horizontal="left" vertical="center" indent="1"/>
    </xf>
    <xf numFmtId="0" fontId="38" fillId="0" borderId="0" xfId="0" applyFont="1" applyAlignment="1">
      <alignment horizontal="center" vertical="center" wrapText="1"/>
    </xf>
    <xf numFmtId="0" fontId="59" fillId="0" borderId="33" xfId="1" applyFont="1" applyFill="1" applyBorder="1" applyAlignment="1" applyProtection="1">
      <alignment horizontal="right" vertical="center" wrapText="1"/>
    </xf>
    <xf numFmtId="0" fontId="71" fillId="9" borderId="17" xfId="1" applyFont="1" applyFill="1" applyBorder="1" applyAlignment="1" applyProtection="1">
      <alignment horizontal="center" vertical="center" wrapText="1"/>
    </xf>
    <xf numFmtId="0" fontId="71" fillId="9" borderId="18" xfId="1" applyFont="1" applyFill="1" applyBorder="1" applyAlignment="1" applyProtection="1">
      <alignment horizontal="center" vertical="center" wrapText="1"/>
    </xf>
    <xf numFmtId="0" fontId="74" fillId="10" borderId="1" xfId="1" applyFont="1" applyFill="1" applyBorder="1" applyAlignment="1" applyProtection="1">
      <alignment horizontal="left" vertical="center" indent="1"/>
    </xf>
    <xf numFmtId="0" fontId="56" fillId="0" borderId="7" xfId="1" applyFont="1" applyFill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center"/>
    </xf>
    <xf numFmtId="0" fontId="34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3" fontId="2" fillId="2" borderId="15" xfId="1" applyNumberFormat="1" applyFont="1" applyFill="1" applyBorder="1" applyAlignment="1" applyProtection="1">
      <protection locked="0"/>
    </xf>
    <xf numFmtId="0" fontId="34" fillId="0" borderId="15" xfId="1" applyBorder="1" applyAlignment="1" applyProtection="1"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textRotation="90" wrapText="1"/>
    </xf>
    <xf numFmtId="0" fontId="7" fillId="3" borderId="2" xfId="1" applyFont="1" applyFill="1" applyBorder="1" applyAlignment="1" applyProtection="1">
      <alignment horizontal="center" vertical="center" textRotation="90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/>
    </xf>
    <xf numFmtId="0" fontId="34" fillId="0" borderId="11" xfId="1" applyBorder="1" applyAlignment="1" applyProtection="1">
      <alignment horizontal="center" vertical="center"/>
    </xf>
    <xf numFmtId="0" fontId="34" fillId="0" borderId="14" xfId="1" applyBorder="1" applyAlignment="1" applyProtection="1">
      <alignment horizontal="center" vertical="center"/>
    </xf>
    <xf numFmtId="0" fontId="3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1" applyBorder="1" applyAlignment="1" applyProtection="1">
      <alignment horizontal="center" vertical="center" wrapText="1"/>
    </xf>
    <xf numFmtId="0" fontId="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vertical="center"/>
    </xf>
    <xf numFmtId="0" fontId="33" fillId="3" borderId="14" xfId="3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1" fillId="5" borderId="9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1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7" fillId="3" borderId="9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6" borderId="14" xfId="3" applyFont="1" applyFill="1" applyBorder="1" applyAlignment="1">
      <alignment horizontal="center" vertical="center" wrapText="1"/>
    </xf>
    <xf numFmtId="0" fontId="15" fillId="6" borderId="8" xfId="6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52" fillId="2" borderId="0" xfId="9" applyFont="1" applyFill="1" applyBorder="1" applyAlignment="1" applyProtection="1">
      <alignment horizontal="center" vertical="center" wrapText="1"/>
      <protection locked="0"/>
    </xf>
    <xf numFmtId="0" fontId="54" fillId="2" borderId="0" xfId="9" applyFont="1" applyFill="1" applyBorder="1" applyAlignment="1" applyProtection="1">
      <alignment horizontal="center" vertical="center" wrapText="1"/>
      <protection locked="0"/>
    </xf>
    <xf numFmtId="0" fontId="54" fillId="2" borderId="33" xfId="9" applyFont="1" applyFill="1" applyBorder="1" applyAlignment="1" applyProtection="1">
      <alignment horizontal="left" vertical="center" wrapText="1"/>
    </xf>
    <xf numFmtId="0" fontId="59" fillId="0" borderId="33" xfId="9" applyFont="1" applyFill="1" applyBorder="1" applyAlignment="1" applyProtection="1">
      <alignment horizontal="right" vertical="center" wrapText="1"/>
    </xf>
    <xf numFmtId="0" fontId="52" fillId="8" borderId="16" xfId="9" applyFont="1" applyFill="1" applyBorder="1" applyAlignment="1" applyProtection="1">
      <alignment horizontal="center" vertical="center" wrapText="1"/>
    </xf>
    <xf numFmtId="0" fontId="52" fillId="8" borderId="17" xfId="9" applyFont="1" applyFill="1" applyBorder="1" applyAlignment="1" applyProtection="1">
      <alignment horizontal="center" vertical="center" wrapText="1"/>
    </xf>
    <xf numFmtId="0" fontId="52" fillId="8" borderId="18" xfId="9" applyFont="1" applyFill="1" applyBorder="1" applyAlignment="1" applyProtection="1">
      <alignment horizontal="center" vertical="center" wrapText="1"/>
    </xf>
    <xf numFmtId="0" fontId="52" fillId="0" borderId="16" xfId="9" applyFont="1" applyFill="1" applyBorder="1" applyAlignment="1" applyProtection="1">
      <alignment horizontal="center" vertical="center" wrapText="1"/>
    </xf>
    <xf numFmtId="0" fontId="52" fillId="0" borderId="17" xfId="9" applyFont="1" applyFill="1" applyBorder="1" applyAlignment="1" applyProtection="1">
      <alignment horizontal="center" vertical="center" wrapText="1"/>
    </xf>
    <xf numFmtId="0" fontId="52" fillId="0" borderId="18" xfId="9" applyFont="1" applyFill="1" applyBorder="1" applyAlignment="1" applyProtection="1">
      <alignment horizontal="center" vertical="center" wrapText="1"/>
    </xf>
    <xf numFmtId="0" fontId="56" fillId="10" borderId="16" xfId="9" applyFont="1" applyFill="1" applyBorder="1" applyAlignment="1" applyProtection="1">
      <alignment horizontal="center" vertical="center" wrapText="1"/>
    </xf>
    <xf numFmtId="0" fontId="56" fillId="10" borderId="17" xfId="9" applyFont="1" applyFill="1" applyBorder="1" applyAlignment="1" applyProtection="1">
      <alignment horizontal="center" vertical="center" wrapText="1"/>
    </xf>
    <xf numFmtId="0" fontId="56" fillId="10" borderId="18" xfId="9" applyFont="1" applyFill="1" applyBorder="1" applyAlignment="1" applyProtection="1">
      <alignment horizontal="center" vertical="center" wrapText="1"/>
    </xf>
    <xf numFmtId="0" fontId="56" fillId="0" borderId="16" xfId="9" applyFont="1" applyFill="1" applyBorder="1" applyAlignment="1" applyProtection="1">
      <alignment horizontal="center" vertical="center" wrapText="1"/>
    </xf>
    <xf numFmtId="0" fontId="56" fillId="0" borderId="18" xfId="9" applyFont="1" applyFill="1" applyBorder="1" applyAlignment="1" applyProtection="1">
      <alignment horizontal="center" vertical="center" wrapText="1"/>
    </xf>
    <xf numFmtId="0" fontId="56" fillId="0" borderId="7" xfId="9" applyFont="1" applyFill="1" applyBorder="1" applyAlignment="1" applyProtection="1">
      <alignment horizontal="center" vertical="center" wrapText="1"/>
    </xf>
    <xf numFmtId="0" fontId="74" fillId="10" borderId="1" xfId="9" applyFont="1" applyFill="1" applyBorder="1" applyAlignment="1" applyProtection="1">
      <alignment horizontal="center" vertical="center"/>
    </xf>
    <xf numFmtId="0" fontId="54" fillId="0" borderId="7" xfId="9" applyFont="1" applyFill="1" applyBorder="1" applyAlignment="1" applyProtection="1">
      <alignment horizontal="center" vertical="center" wrapText="1"/>
    </xf>
    <xf numFmtId="0" fontId="54" fillId="0" borderId="6" xfId="9" applyFont="1" applyFill="1" applyBorder="1" applyAlignment="1" applyProtection="1">
      <alignment horizontal="center" vertical="center" wrapText="1"/>
    </xf>
    <xf numFmtId="0" fontId="74" fillId="10" borderId="1" xfId="9" applyFont="1" applyFill="1" applyBorder="1" applyAlignment="1" applyProtection="1">
      <alignment horizontal="center" vertical="center" wrapText="1"/>
    </xf>
    <xf numFmtId="0" fontId="74" fillId="10" borderId="1" xfId="9" applyFont="1" applyFill="1" applyBorder="1" applyAlignment="1" applyProtection="1">
      <alignment horizontal="left" vertical="center" indent="1"/>
    </xf>
    <xf numFmtId="0" fontId="52" fillId="0" borderId="0" xfId="9" applyFont="1" applyFill="1" applyBorder="1" applyAlignment="1" applyProtection="1">
      <alignment horizontal="center" vertical="center"/>
    </xf>
    <xf numFmtId="164" fontId="51" fillId="0" borderId="16" xfId="9" applyNumberFormat="1" applyFont="1" applyBorder="1" applyAlignment="1" applyProtection="1">
      <alignment horizontal="center" vertical="center"/>
      <protection locked="0"/>
    </xf>
    <xf numFmtId="164" fontId="51" fillId="0" borderId="18" xfId="9" applyNumberFormat="1" applyFont="1" applyBorder="1" applyAlignment="1" applyProtection="1">
      <alignment horizontal="center" vertical="center"/>
      <protection locked="0"/>
    </xf>
    <xf numFmtId="0" fontId="58" fillId="0" borderId="1" xfId="9" applyFont="1" applyFill="1" applyBorder="1" applyAlignment="1" applyProtection="1">
      <alignment horizontal="center" vertical="center" textRotation="90" wrapText="1"/>
    </xf>
    <xf numFmtId="0" fontId="58" fillId="0" borderId="1" xfId="9" applyFont="1" applyFill="1" applyBorder="1" applyAlignment="1" applyProtection="1">
      <alignment horizontal="center" vertical="center" wrapText="1"/>
    </xf>
    <xf numFmtId="0" fontId="52" fillId="8" borderId="1" xfId="9" applyFont="1" applyFill="1" applyBorder="1" applyAlignment="1" applyProtection="1">
      <alignment horizontal="center" vertical="center" wrapText="1"/>
    </xf>
    <xf numFmtId="0" fontId="52" fillId="0" borderId="1" xfId="9" applyFont="1" applyFill="1" applyBorder="1" applyAlignment="1" applyProtection="1">
      <alignment horizontal="center" vertical="center" wrapText="1"/>
    </xf>
    <xf numFmtId="0" fontId="54" fillId="0" borderId="7" xfId="1" applyFont="1" applyFill="1" applyBorder="1" applyAlignment="1" applyProtection="1">
      <alignment horizontal="center" vertical="center" wrapText="1"/>
    </xf>
    <xf numFmtId="0" fontId="54" fillId="0" borderId="6" xfId="1" applyFont="1" applyFill="1" applyBorder="1" applyAlignment="1" applyProtection="1">
      <alignment horizontal="center" vertical="center" wrapText="1"/>
    </xf>
    <xf numFmtId="0" fontId="74" fillId="1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textRotation="90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2" fillId="8" borderId="1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</xf>
    <xf numFmtId="0" fontId="74" fillId="10" borderId="1" xfId="1" applyFont="1" applyFill="1" applyBorder="1" applyAlignment="1" applyProtection="1">
      <alignment horizontal="center" vertical="center"/>
    </xf>
    <xf numFmtId="0" fontId="52" fillId="0" borderId="1" xfId="1" applyFont="1" applyFill="1" applyBorder="1" applyAlignment="1" applyProtection="1">
      <alignment horizontal="center" vertical="center" wrapText="1"/>
    </xf>
    <xf numFmtId="0" fontId="56" fillId="10" borderId="16" xfId="1" applyFont="1" applyFill="1" applyBorder="1" applyAlignment="1" applyProtection="1">
      <alignment horizontal="center" vertical="center" wrapText="1"/>
    </xf>
    <xf numFmtId="0" fontId="56" fillId="10" borderId="17" xfId="1" applyFont="1" applyFill="1" applyBorder="1" applyAlignment="1" applyProtection="1">
      <alignment horizontal="center" vertical="center" wrapText="1"/>
    </xf>
    <xf numFmtId="0" fontId="56" fillId="10" borderId="18" xfId="1" applyFont="1" applyFill="1" applyBorder="1" applyAlignment="1" applyProtection="1">
      <alignment horizontal="center" vertical="center" wrapText="1"/>
    </xf>
    <xf numFmtId="164" fontId="51" fillId="0" borderId="16" xfId="1" applyNumberFormat="1" applyFont="1" applyBorder="1" applyAlignment="1" applyProtection="1">
      <alignment horizontal="center" vertical="center"/>
      <protection locked="0"/>
    </xf>
    <xf numFmtId="164" fontId="51" fillId="0" borderId="18" xfId="1" applyNumberFormat="1" applyFont="1" applyBorder="1" applyAlignment="1" applyProtection="1">
      <alignment horizontal="center" vertical="center"/>
      <protection locked="0"/>
    </xf>
    <xf numFmtId="0" fontId="52" fillId="8" borderId="16" xfId="1" applyFont="1" applyFill="1" applyBorder="1" applyAlignment="1" applyProtection="1">
      <alignment horizontal="center" vertical="center" wrapText="1"/>
    </xf>
    <xf numFmtId="0" fontId="52" fillId="8" borderId="17" xfId="1" applyFont="1" applyFill="1" applyBorder="1" applyAlignment="1" applyProtection="1">
      <alignment horizontal="center" vertical="center" wrapText="1"/>
    </xf>
    <xf numFmtId="0" fontId="52" fillId="8" borderId="18" xfId="1" applyFont="1" applyFill="1" applyBorder="1" applyAlignment="1" applyProtection="1">
      <alignment horizontal="center" vertical="center" wrapText="1"/>
    </xf>
    <xf numFmtId="0" fontId="52" fillId="0" borderId="16" xfId="1" applyFont="1" applyFill="1" applyBorder="1" applyAlignment="1" applyProtection="1">
      <alignment horizontal="center" vertical="center" wrapText="1"/>
    </xf>
    <xf numFmtId="0" fontId="52" fillId="0" borderId="17" xfId="1" applyFont="1" applyFill="1" applyBorder="1" applyAlignment="1" applyProtection="1">
      <alignment horizontal="center" vertical="center" wrapText="1"/>
    </xf>
    <xf numFmtId="0" fontId="52" fillId="0" borderId="18" xfId="1" applyFont="1" applyFill="1" applyBorder="1" applyAlignment="1" applyProtection="1">
      <alignment horizontal="center" vertical="center" wrapText="1"/>
    </xf>
    <xf numFmtId="0" fontId="54" fillId="2" borderId="33" xfId="9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center" vertical="center" wrapText="1"/>
    </xf>
    <xf numFmtId="0" fontId="58" fillId="10" borderId="16" xfId="1" applyFont="1" applyFill="1" applyBorder="1" applyAlignment="1" applyProtection="1">
      <alignment horizontal="center" vertical="center" wrapText="1"/>
    </xf>
    <xf numFmtId="0" fontId="58" fillId="10" borderId="17" xfId="1" applyFont="1" applyFill="1" applyBorder="1" applyAlignment="1" applyProtection="1">
      <alignment horizontal="center" vertical="center" wrapText="1"/>
    </xf>
    <xf numFmtId="0" fontId="58" fillId="10" borderId="18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74" fillId="10" borderId="1" xfId="1" applyFont="1" applyFill="1" applyBorder="1" applyAlignment="1" applyProtection="1">
      <alignment horizontal="left" vertical="center"/>
    </xf>
    <xf numFmtId="0" fontId="75" fillId="10" borderId="16" xfId="1" applyFont="1" applyFill="1" applyBorder="1" applyAlignment="1" applyProtection="1">
      <alignment horizontal="center" vertical="center"/>
    </xf>
    <xf numFmtId="0" fontId="75" fillId="10" borderId="18" xfId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center" vertical="center"/>
    </xf>
    <xf numFmtId="0" fontId="0" fillId="0" borderId="33" xfId="0" applyFont="1" applyBorder="1" applyAlignment="1">
      <alignment vertical="center"/>
    </xf>
    <xf numFmtId="0" fontId="56" fillId="0" borderId="26" xfId="1" applyFont="1" applyFill="1" applyBorder="1" applyAlignment="1" applyProtection="1">
      <alignment horizontal="center" vertical="center" wrapText="1"/>
    </xf>
    <xf numFmtId="0" fontId="56" fillId="0" borderId="29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75" fillId="0" borderId="0" xfId="1" applyFont="1" applyFill="1" applyBorder="1" applyAlignment="1" applyProtection="1">
      <alignment horizontal="center" vertical="center"/>
    </xf>
    <xf numFmtId="0" fontId="52" fillId="2" borderId="33" xfId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56" fillId="0" borderId="7" xfId="1" applyFont="1" applyFill="1" applyBorder="1" applyAlignment="1" applyProtection="1">
      <alignment horizontal="center" vertical="center" textRotation="90" wrapText="1"/>
    </xf>
    <xf numFmtId="0" fontId="56" fillId="0" borderId="21" xfId="1" applyFont="1" applyFill="1" applyBorder="1" applyAlignment="1" applyProtection="1">
      <alignment horizontal="center" vertical="center" textRotation="90" wrapText="1"/>
    </xf>
    <xf numFmtId="0" fontId="56" fillId="0" borderId="6" xfId="1" applyFont="1" applyFill="1" applyBorder="1" applyAlignment="1" applyProtection="1">
      <alignment horizontal="center" vertical="center" textRotation="90" wrapText="1"/>
    </xf>
    <xf numFmtId="0" fontId="56" fillId="9" borderId="1" xfId="1" applyFont="1" applyFill="1" applyBorder="1" applyAlignment="1" applyProtection="1">
      <alignment horizontal="left" vertical="center" indent="1"/>
    </xf>
    <xf numFmtId="0" fontId="60" fillId="8" borderId="0" xfId="1" applyFont="1" applyFill="1" applyBorder="1" applyAlignment="1" applyProtection="1">
      <alignment horizontal="center" vertical="center" wrapText="1"/>
    </xf>
    <xf numFmtId="0" fontId="56" fillId="8" borderId="0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6" fillId="10" borderId="1" xfId="1" applyFont="1" applyFill="1" applyBorder="1" applyAlignment="1" applyProtection="1">
      <alignment horizontal="left" vertical="center"/>
    </xf>
    <xf numFmtId="0" fontId="56" fillId="9" borderId="1" xfId="1" applyFont="1" applyFill="1" applyBorder="1" applyAlignment="1" applyProtection="1">
      <alignment horizontal="lef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8" fillId="2" borderId="16" xfId="1" applyFont="1" applyFill="1" applyBorder="1" applyAlignment="1" applyProtection="1">
      <alignment horizontal="center" vertical="center" wrapText="1"/>
      <protection locked="0"/>
    </xf>
    <xf numFmtId="0" fontId="58" fillId="2" borderId="18" xfId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58" fillId="2" borderId="33" xfId="1" applyFont="1" applyFill="1" applyBorder="1" applyAlignment="1" applyProtection="1">
      <alignment horizontal="left" vertical="center" wrapText="1"/>
    </xf>
    <xf numFmtId="0" fontId="72" fillId="0" borderId="7" xfId="1" applyFont="1" applyFill="1" applyBorder="1" applyAlignment="1" applyProtection="1">
      <alignment horizontal="center" vertical="center" wrapText="1" shrinkToFit="1"/>
    </xf>
    <xf numFmtId="0" fontId="77" fillId="0" borderId="6" xfId="0" applyFont="1" applyBorder="1" applyAlignment="1">
      <alignment horizontal="center" vertical="center" wrapText="1" shrinkToFi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textRotation="180"/>
    </xf>
    <xf numFmtId="0" fontId="9" fillId="3" borderId="2" xfId="3" applyFont="1" applyFill="1" applyBorder="1" applyAlignment="1">
      <alignment horizontal="center" vertical="center" textRotation="180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2" borderId="0" xfId="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6" borderId="1" xfId="5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100" fillId="9" borderId="11" xfId="3" applyNumberFormat="1" applyFont="1" applyFill="1" applyBorder="1" applyAlignment="1">
      <alignment horizontal="center" vertical="center"/>
    </xf>
    <xf numFmtId="0" fontId="100" fillId="9" borderId="11" xfId="5" applyFont="1" applyFill="1" applyBorder="1" applyAlignment="1">
      <alignment horizontal="center" vertical="center"/>
    </xf>
    <xf numFmtId="0" fontId="83" fillId="9" borderId="11" xfId="0" applyFont="1" applyFill="1" applyBorder="1" applyAlignment="1">
      <alignment horizontal="center" vertical="center"/>
    </xf>
    <xf numFmtId="0" fontId="100" fillId="9" borderId="1" xfId="5" applyFont="1" applyFill="1" applyBorder="1" applyAlignment="1">
      <alignment horizontal="center" vertical="center"/>
    </xf>
    <xf numFmtId="0" fontId="83" fillId="9" borderId="1" xfId="0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2" fontId="27" fillId="2" borderId="0" xfId="3" applyNumberFormat="1" applyFont="1" applyFill="1" applyAlignment="1">
      <alignment horizontal="center" vertical="center"/>
    </xf>
    <xf numFmtId="0" fontId="44" fillId="0" borderId="0" xfId="5" applyFont="1" applyAlignment="1">
      <alignment horizontal="center"/>
    </xf>
    <xf numFmtId="0" fontId="27" fillId="2" borderId="0" xfId="3" applyFont="1" applyFill="1" applyAlignment="1">
      <alignment horizontal="center"/>
    </xf>
    <xf numFmtId="0" fontId="37" fillId="0" borderId="0" xfId="3" applyFont="1" applyAlignment="1">
      <alignment horizontal="center"/>
    </xf>
    <xf numFmtId="0" fontId="27" fillId="3" borderId="9" xfId="3" applyFont="1" applyFill="1" applyBorder="1" applyAlignment="1">
      <alignment horizontal="center" vertical="center" textRotation="180"/>
    </xf>
    <xf numFmtId="0" fontId="27" fillId="3" borderId="2" xfId="3" applyFont="1" applyFill="1" applyBorder="1" applyAlignment="1">
      <alignment horizontal="center" vertical="center" textRotation="180"/>
    </xf>
    <xf numFmtId="0" fontId="27" fillId="3" borderId="11" xfId="3" applyFont="1" applyFill="1" applyBorder="1" applyAlignment="1">
      <alignment horizontal="center" vertical="center"/>
    </xf>
    <xf numFmtId="0" fontId="38" fillId="0" borderId="1" xfId="5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5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/>
    </xf>
    <xf numFmtId="3" fontId="14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2" fontId="81" fillId="2" borderId="0" xfId="3" applyNumberFormat="1" applyFont="1" applyFill="1" applyAlignment="1">
      <alignment horizontal="center" vertical="center"/>
    </xf>
    <xf numFmtId="0" fontId="82" fillId="0" borderId="0" xfId="5" applyFont="1" applyAlignment="1">
      <alignment horizontal="center"/>
    </xf>
    <xf numFmtId="0" fontId="83" fillId="0" borderId="0" xfId="0" applyFont="1" applyAlignment="1">
      <alignment horizontal="center"/>
    </xf>
    <xf numFmtId="0" fontId="7" fillId="3" borderId="9" xfId="3" applyFont="1" applyFill="1" applyBorder="1" applyAlignment="1">
      <alignment horizontal="center" vertical="center" textRotation="90" wrapText="1"/>
    </xf>
    <xf numFmtId="0" fontId="7" fillId="3" borderId="2" xfId="3" applyFont="1" applyFill="1" applyBorder="1" applyAlignment="1">
      <alignment horizontal="center" vertical="center" textRotation="90" wrapText="1"/>
    </xf>
    <xf numFmtId="0" fontId="7" fillId="3" borderId="11" xfId="3" applyFont="1" applyFill="1" applyBorder="1" applyAlignment="1">
      <alignment horizontal="center" vertical="center"/>
    </xf>
    <xf numFmtId="3" fontId="7" fillId="5" borderId="11" xfId="3" applyNumberFormat="1" applyFont="1" applyFill="1" applyBorder="1" applyAlignment="1">
      <alignment horizontal="center" vertical="center"/>
    </xf>
    <xf numFmtId="3" fontId="7" fillId="5" borderId="14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/>
    </xf>
    <xf numFmtId="0" fontId="45" fillId="0" borderId="0" xfId="0" applyFont="1" applyAlignment="1"/>
    <xf numFmtId="3" fontId="4" fillId="2" borderId="0" xfId="3" applyNumberFormat="1" applyFont="1" applyFill="1" applyBorder="1" applyAlignment="1">
      <alignment horizontal="left"/>
    </xf>
    <xf numFmtId="0" fontId="1" fillId="0" borderId="0" xfId="3" applyAlignment="1"/>
    <xf numFmtId="2" fontId="21" fillId="2" borderId="0" xfId="3" applyNumberFormat="1" applyFont="1" applyFill="1" applyAlignment="1">
      <alignment horizontal="center" vertical="center"/>
    </xf>
    <xf numFmtId="0" fontId="43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0" fontId="27" fillId="2" borderId="0" xfId="3" applyFont="1" applyFill="1" applyBorder="1" applyAlignment="1">
      <alignment horizontal="center" vertical="center" wrapText="1"/>
    </xf>
    <xf numFmtId="3" fontId="7" fillId="6" borderId="11" xfId="3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7" fillId="2" borderId="0" xfId="3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3" fontId="47" fillId="8" borderId="0" xfId="3" applyNumberFormat="1" applyFont="1" applyFill="1" applyBorder="1" applyAlignment="1">
      <alignment horizontal="left"/>
    </xf>
    <xf numFmtId="0" fontId="40" fillId="8" borderId="0" xfId="3" applyFont="1" applyFill="1" applyAlignment="1"/>
    <xf numFmtId="0" fontId="48" fillId="0" borderId="0" xfId="0" applyFont="1" applyAlignment="1">
      <alignment horizontal="center" vertical="center" wrapText="1"/>
    </xf>
    <xf numFmtId="0" fontId="58" fillId="9" borderId="1" xfId="1" applyFont="1" applyFill="1" applyBorder="1" applyAlignment="1" applyProtection="1">
      <alignment horizontal="left" vertical="center" indent="1"/>
    </xf>
    <xf numFmtId="0" fontId="56" fillId="0" borderId="17" xfId="1" applyFont="1" applyFill="1" applyBorder="1" applyAlignment="1" applyProtection="1">
      <alignment horizontal="center" vertical="center" wrapText="1"/>
    </xf>
    <xf numFmtId="0" fontId="71" fillId="9" borderId="16" xfId="1" applyFont="1" applyFill="1" applyBorder="1" applyAlignment="1" applyProtection="1">
      <alignment horizontal="center" vertical="center" wrapText="1"/>
      <protection locked="0"/>
    </xf>
    <xf numFmtId="0" fontId="71" fillId="9" borderId="17" xfId="1" applyFont="1" applyFill="1" applyBorder="1" applyAlignment="1" applyProtection="1">
      <alignment horizontal="center" vertical="center" wrapText="1"/>
      <protection locked="0"/>
    </xf>
    <xf numFmtId="0" fontId="71" fillId="9" borderId="18" xfId="1" applyFont="1" applyFill="1" applyBorder="1" applyAlignment="1" applyProtection="1">
      <alignment horizontal="center"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4" fillId="0" borderId="21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6" fillId="9" borderId="16" xfId="1" applyFont="1" applyFill="1" applyBorder="1" applyAlignment="1" applyProtection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4" fillId="0" borderId="0" xfId="1" applyFont="1" applyFill="1" applyBorder="1" applyAlignment="1" applyProtection="1">
      <alignment horizontal="left" vertical="center" indent="5"/>
    </xf>
    <xf numFmtId="0" fontId="0" fillId="0" borderId="0" xfId="0" applyAlignment="1">
      <alignment horizontal="left" vertical="center" indent="5"/>
    </xf>
    <xf numFmtId="0" fontId="58" fillId="0" borderId="26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27" xfId="1" applyFont="1" applyFill="1" applyBorder="1" applyAlignment="1" applyProtection="1">
      <alignment horizontal="center" vertical="center" wrapText="1"/>
    </xf>
    <xf numFmtId="0" fontId="30" fillId="3" borderId="3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41" fillId="10" borderId="16" xfId="5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9" fillId="3" borderId="1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1" fillId="6" borderId="16" xfId="5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2" fontId="32" fillId="2" borderId="0" xfId="3" applyNumberFormat="1" applyFont="1" applyFill="1" applyAlignment="1">
      <alignment horizontal="center" vertical="center"/>
    </xf>
    <xf numFmtId="0" fontId="39" fillId="0" borderId="0" xfId="5" applyFont="1" applyAlignment="1">
      <alignment horizontal="center"/>
    </xf>
    <xf numFmtId="3" fontId="92" fillId="2" borderId="0" xfId="3" applyNumberFormat="1" applyFont="1" applyFill="1" applyAlignment="1">
      <alignment horizontal="center"/>
    </xf>
    <xf numFmtId="0" fontId="93" fillId="0" borderId="0" xfId="3" applyFont="1" applyAlignment="1">
      <alignment horizontal="center"/>
    </xf>
    <xf numFmtId="0" fontId="86" fillId="3" borderId="1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3" fontId="16" fillId="2" borderId="0" xfId="3" applyNumberFormat="1" applyFont="1" applyFill="1" applyBorder="1" applyAlignment="1">
      <alignment horizontal="right"/>
    </xf>
    <xf numFmtId="0" fontId="88" fillId="2" borderId="0" xfId="3" applyFont="1" applyFill="1" applyBorder="1" applyAlignment="1">
      <alignment horizontal="center" vertical="center" wrapText="1"/>
    </xf>
    <xf numFmtId="0" fontId="89" fillId="0" borderId="0" xfId="3" applyFont="1" applyAlignment="1"/>
    <xf numFmtId="0" fontId="7" fillId="6" borderId="1" xfId="3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7" fillId="3" borderId="14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10" borderId="11" xfId="3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 wrapText="1"/>
    </xf>
    <xf numFmtId="0" fontId="36" fillId="0" borderId="0" xfId="3" applyFont="1" applyAlignment="1"/>
    <xf numFmtId="0" fontId="86" fillId="6" borderId="7" xfId="3" applyFont="1" applyFill="1" applyBorder="1" applyAlignment="1">
      <alignment horizontal="center" vertical="center" wrapText="1"/>
    </xf>
    <xf numFmtId="0" fontId="86" fillId="6" borderId="6" xfId="3" applyFont="1" applyFill="1" applyBorder="1" applyAlignment="1">
      <alignment horizontal="center" vertical="center" wrapText="1"/>
    </xf>
    <xf numFmtId="0" fontId="7" fillId="3" borderId="1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 wrapText="1"/>
    </xf>
    <xf numFmtId="0" fontId="48" fillId="0" borderId="15" xfId="0" applyFont="1" applyBorder="1" applyAlignment="1"/>
    <xf numFmtId="0" fontId="81" fillId="2" borderId="0" xfId="3" applyFont="1" applyFill="1" applyBorder="1" applyAlignment="1">
      <alignment horizontal="center" vertical="center" wrapText="1"/>
    </xf>
    <xf numFmtId="0" fontId="91" fillId="2" borderId="0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wrapText="1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textRotation="90" wrapText="1"/>
    </xf>
    <xf numFmtId="0" fontId="7" fillId="3" borderId="2" xfId="2" applyFont="1" applyFill="1" applyBorder="1" applyAlignment="1" applyProtection="1">
      <alignment horizontal="center" vertical="center" textRotation="90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 wrapText="1"/>
    </xf>
    <xf numFmtId="0" fontId="7" fillId="10" borderId="1" xfId="2" applyFont="1" applyFill="1" applyBorder="1" applyAlignment="1" applyProtection="1">
      <alignment horizontal="center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1" fillId="10" borderId="8" xfId="2" applyFill="1" applyBorder="1" applyAlignment="1" applyProtection="1">
      <alignment horizontal="center" vertical="center" wrapText="1"/>
    </xf>
    <xf numFmtId="0" fontId="7" fillId="10" borderId="8" xfId="2" applyFont="1" applyFill="1" applyBorder="1" applyAlignment="1" applyProtection="1">
      <alignment horizontal="center" vertical="center" wrapText="1"/>
    </xf>
    <xf numFmtId="0" fontId="85" fillId="2" borderId="0" xfId="2" applyFont="1" applyFill="1" applyBorder="1" applyAlignment="1" applyProtection="1">
      <alignment horizontal="center" vertical="center" wrapText="1"/>
      <protection locked="0"/>
    </xf>
    <xf numFmtId="0" fontId="90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9" borderId="22" xfId="2" applyFont="1" applyFill="1" applyBorder="1" applyAlignment="1" applyProtection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</cellXfs>
  <cellStyles count="12">
    <cellStyle name="Normal" xfId="11"/>
    <cellStyle name="Normalno" xfId="0" builtinId="0"/>
    <cellStyle name="Normalno 2" xfId="1"/>
    <cellStyle name="Normalno 2 2" xfId="9"/>
    <cellStyle name="Normalno 3" xfId="2"/>
    <cellStyle name="Obično 2" xfId="3"/>
    <cellStyle name="Obično 2 2" xfId="4"/>
    <cellStyle name="Obično 3" xfId="5"/>
    <cellStyle name="Obično 4" xfId="6"/>
    <cellStyle name="Obično 4 2" xfId="10"/>
    <cellStyle name="Obično_12a Izvjestaji drustava za osiguranje" xfId="7"/>
    <cellStyle name="Postotak" xfId="8" builtinId="5"/>
  </cellStyles>
  <dxfs count="1031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2F2F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1287382</xdr:colOff>
      <xdr:row>4</xdr:row>
      <xdr:rowOff>57785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21227"/>
          <a:ext cx="1780950" cy="5859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" y="6928"/>
          <a:ext cx="1800000" cy="55269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617168</xdr:colOff>
      <xdr:row>3</xdr:row>
      <xdr:rowOff>189880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490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573873</xdr:colOff>
      <xdr:row>3</xdr:row>
      <xdr:rowOff>189880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317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615437</xdr:colOff>
      <xdr:row>4</xdr:row>
      <xdr:rowOff>19296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3</xdr:row>
      <xdr:rowOff>10637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800000" cy="552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123600</xdr:colOff>
      <xdr:row>3</xdr:row>
      <xdr:rowOff>1978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xmlns="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xmlns="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1758437" cy="54317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2</xdr:row>
      <xdr:rowOff>281026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xmlns="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119270"/>
          <a:ext cx="1800000" cy="55269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69273</xdr:colOff>
      <xdr:row>0</xdr:row>
      <xdr:rowOff>43295</xdr:rowOff>
    </xdr:from>
    <xdr:to>
      <xdr:col>2</xdr:col>
      <xdr:colOff>1011157</xdr:colOff>
      <xdr:row>2</xdr:row>
      <xdr:rowOff>253091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xmlns="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43295"/>
          <a:ext cx="1747179" cy="5475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756705" cy="552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48492</xdr:colOff>
      <xdr:row>0</xdr:row>
      <xdr:rowOff>34636</xdr:rowOff>
    </xdr:from>
    <xdr:to>
      <xdr:col>2</xdr:col>
      <xdr:colOff>1398219</xdr:colOff>
      <xdr:row>3</xdr:row>
      <xdr:rowOff>60859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" y="34636"/>
          <a:ext cx="1800000" cy="552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337582</xdr:colOff>
      <xdr:row>3</xdr:row>
      <xdr:rowOff>93612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691"/>
          <a:ext cx="3060000" cy="495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1758436" cy="5604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800000" cy="5526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60"/>
  <sheetViews>
    <sheetView zoomScale="110" zoomScaleNormal="110" workbookViewId="0">
      <selection activeCell="D66" sqref="D66:E70"/>
    </sheetView>
  </sheetViews>
  <sheetFormatPr defaultColWidth="0" defaultRowHeight="0" customHeight="1" zeroHeight="1" x14ac:dyDescent="0.25"/>
  <cols>
    <col min="1" max="1" width="1.85546875" style="282" customWidth="1"/>
    <col min="2" max="2" width="7.42578125" style="282" customWidth="1"/>
    <col min="3" max="3" width="25.28515625" style="282" customWidth="1"/>
    <col min="4" max="5" width="11" style="271" customWidth="1"/>
    <col min="6" max="7" width="5.85546875" style="271" customWidth="1"/>
    <col min="8" max="8" width="6.42578125" style="271" customWidth="1"/>
    <col min="9" max="10" width="10.7109375" style="777" customWidth="1"/>
    <col min="11" max="12" width="5.85546875" style="777" customWidth="1"/>
    <col min="13" max="13" width="6.42578125" style="777" customWidth="1"/>
    <col min="14" max="14" width="1" style="282" customWidth="1"/>
    <col min="15" max="15" width="11" style="282" customWidth="1"/>
    <col min="16" max="16" width="11" style="271" customWidth="1"/>
    <col min="17" max="17" width="6.425781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697" t="s">
        <v>336</v>
      </c>
      <c r="E1" s="697" t="s">
        <v>334</v>
      </c>
      <c r="F1" s="698">
        <v>2018</v>
      </c>
      <c r="G1" s="698">
        <v>2019</v>
      </c>
      <c r="H1" s="698" t="s">
        <v>335</v>
      </c>
      <c r="I1" s="697">
        <v>19</v>
      </c>
      <c r="J1" s="697">
        <v>18</v>
      </c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8"/>
      <c r="B4" s="1102" t="s">
        <v>246</v>
      </c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2"/>
      <c r="P4" s="1102"/>
      <c r="Q4" s="1102"/>
    </row>
    <row r="5" spans="1:19" s="269" customFormat="1" ht="12.6" customHeight="1" x14ac:dyDescent="0.25">
      <c r="A5" s="309"/>
      <c r="B5" s="1103" t="str">
        <f>"za period od 01.01. do "&amp;D1&amp; " godine."</f>
        <v>za period od 01.01. do 31.01.2019. godine.</v>
      </c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3"/>
      <c r="P5" s="1103"/>
      <c r="Q5" s="1103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1120" t="s">
        <v>249</v>
      </c>
      <c r="C7" s="1120"/>
      <c r="D7" s="1120"/>
      <c r="E7" s="1120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1104" t="s">
        <v>179</v>
      </c>
      <c r="Q7" s="1104"/>
    </row>
    <row r="8" spans="1:19" s="269" customFormat="1" ht="18.600000000000001" customHeight="1" x14ac:dyDescent="0.25">
      <c r="A8" s="1105"/>
      <c r="B8" s="1106" t="s">
        <v>193</v>
      </c>
      <c r="C8" s="1109" t="s">
        <v>190</v>
      </c>
      <c r="D8" s="1112" t="s">
        <v>247</v>
      </c>
      <c r="E8" s="1113"/>
      <c r="F8" s="1113"/>
      <c r="G8" s="1113"/>
      <c r="H8" s="1117"/>
      <c r="I8" s="1112" t="s">
        <v>248</v>
      </c>
      <c r="J8" s="1113"/>
      <c r="K8" s="1113"/>
      <c r="L8" s="1113"/>
      <c r="M8" s="1113"/>
      <c r="N8" s="302"/>
      <c r="O8" s="1114" t="s">
        <v>233</v>
      </c>
      <c r="P8" s="1115"/>
      <c r="Q8" s="1116"/>
    </row>
    <row r="9" spans="1:19" s="269" customFormat="1" ht="18" customHeight="1" x14ac:dyDescent="0.25">
      <c r="A9" s="1105"/>
      <c r="B9" s="1107"/>
      <c r="C9" s="1110"/>
      <c r="D9" s="1095" t="s">
        <v>162</v>
      </c>
      <c r="E9" s="1095"/>
      <c r="F9" s="1095" t="s">
        <v>189</v>
      </c>
      <c r="G9" s="1095"/>
      <c r="H9" s="1095" t="str">
        <f>"Indeks"&amp;H1</f>
        <v>Indeks19/18</v>
      </c>
      <c r="I9" s="1095" t="s">
        <v>162</v>
      </c>
      <c r="J9" s="1095"/>
      <c r="K9" s="1095" t="s">
        <v>189</v>
      </c>
      <c r="L9" s="1095"/>
      <c r="M9" s="1095" t="str">
        <f>H9</f>
        <v>Indeks19/18</v>
      </c>
      <c r="N9" s="390"/>
      <c r="O9" s="1097" t="s">
        <v>234</v>
      </c>
      <c r="P9" s="1098"/>
      <c r="Q9" s="1118" t="str">
        <f>H9</f>
        <v>Indeks19/18</v>
      </c>
    </row>
    <row r="10" spans="1:19" s="269" customFormat="1" ht="16.149999999999999" customHeight="1" x14ac:dyDescent="0.25">
      <c r="A10" s="289"/>
      <c r="B10" s="1108"/>
      <c r="C10" s="1111"/>
      <c r="D10" s="352" t="str">
        <f>"I-"&amp;E1&amp;F1</f>
        <v>I-I-2018</v>
      </c>
      <c r="E10" s="352" t="str">
        <f>"I-"&amp;E1&amp;G1</f>
        <v>I-I-2019</v>
      </c>
      <c r="F10" s="352">
        <f>F1</f>
        <v>2018</v>
      </c>
      <c r="G10" s="352">
        <f>G1</f>
        <v>2019</v>
      </c>
      <c r="H10" s="1095"/>
      <c r="I10" s="352" t="str">
        <f>D10</f>
        <v>I-I-2018</v>
      </c>
      <c r="J10" s="352" t="str">
        <f>E10</f>
        <v>I-I-2019</v>
      </c>
      <c r="K10" s="352">
        <f>F1</f>
        <v>2018</v>
      </c>
      <c r="L10" s="352">
        <f>G1</f>
        <v>2019</v>
      </c>
      <c r="M10" s="1095"/>
      <c r="N10" s="475"/>
      <c r="O10" s="352" t="str">
        <f>D10</f>
        <v>I-I-2018</v>
      </c>
      <c r="P10" s="352" t="str">
        <f>E10</f>
        <v>I-I-2019</v>
      </c>
      <c r="Q10" s="1119"/>
    </row>
    <row r="11" spans="1:19" s="269" customFormat="1" ht="6" customHeight="1" x14ac:dyDescent="0.25">
      <c r="A11" s="305"/>
      <c r="B11" s="306"/>
      <c r="C11" s="303"/>
      <c r="D11" s="624"/>
      <c r="E11" s="624"/>
      <c r="F11" s="352"/>
      <c r="G11" s="352"/>
      <c r="H11" s="352"/>
      <c r="I11" s="624"/>
      <c r="J11" s="624"/>
      <c r="K11" s="352"/>
      <c r="L11" s="352"/>
      <c r="M11" s="352"/>
      <c r="N11" s="475"/>
      <c r="O11" s="352"/>
      <c r="P11" s="352"/>
      <c r="Q11" s="476"/>
    </row>
    <row r="12" spans="1:19" s="269" customFormat="1" ht="16.149999999999999" customHeight="1" x14ac:dyDescent="0.25">
      <c r="A12" s="290"/>
      <c r="B12" s="737" t="s">
        <v>180</v>
      </c>
      <c r="C12" s="298" t="s">
        <v>308</v>
      </c>
      <c r="D12" s="641">
        <v>3390027</v>
      </c>
      <c r="E12" s="603">
        <v>3357651</v>
      </c>
      <c r="F12" s="324">
        <f>SUM(D12)/$D$30</f>
        <v>0.12196040398144663</v>
      </c>
      <c r="G12" s="324">
        <f>SUM(E12)/$E$30</f>
        <v>0.11401520152430875</v>
      </c>
      <c r="H12" s="391">
        <f>IF(D12=0,"",E12/D12)</f>
        <v>0.99044963358698912</v>
      </c>
      <c r="I12" s="641">
        <v>168916</v>
      </c>
      <c r="J12" s="944">
        <v>151167</v>
      </c>
      <c r="K12" s="326">
        <f>SUM(I12)/$I$30</f>
        <v>4.2536721275890109E-2</v>
      </c>
      <c r="L12" s="326">
        <f>SUM(J12)/$J$30</f>
        <v>4.9609534986295327E-2</v>
      </c>
      <c r="M12" s="391">
        <f t="shared" ref="M12:M30" si="0">IF(I12=0,"",J12/I12)</f>
        <v>0.89492410428852209</v>
      </c>
      <c r="N12" s="374"/>
      <c r="O12" s="372">
        <f>SUM(D12+I12)</f>
        <v>3558943</v>
      </c>
      <c r="P12" s="376">
        <f>SUM(E12+J12)</f>
        <v>3508818</v>
      </c>
      <c r="Q12" s="490">
        <f>IF(O12=0,"",P12/O12)</f>
        <v>0.98591576206755771</v>
      </c>
    </row>
    <row r="13" spans="1:19" s="269" customFormat="1" ht="16.149999999999999" customHeight="1" x14ac:dyDescent="0.25">
      <c r="A13" s="291"/>
      <c r="B13" s="737" t="s">
        <v>181</v>
      </c>
      <c r="C13" s="299" t="s">
        <v>7</v>
      </c>
      <c r="D13" s="641">
        <v>570238</v>
      </c>
      <c r="E13" s="603">
        <v>687520</v>
      </c>
      <c r="F13" s="324">
        <f t="shared" ref="F13:F29" si="1">SUM(D13)/$D$30</f>
        <v>2.0515015616563572E-2</v>
      </c>
      <c r="G13" s="324">
        <f t="shared" ref="G13:G29" si="2">SUM(E13)/$E$30</f>
        <v>2.3346003307667399E-2</v>
      </c>
      <c r="H13" s="391">
        <f t="shared" ref="H13:H30" si="3">IF(D13=0,"",E13/D13)</f>
        <v>1.2056720176487712</v>
      </c>
      <c r="I13" s="641">
        <v>46764</v>
      </c>
      <c r="J13" s="944">
        <v>40245</v>
      </c>
      <c r="K13" s="326">
        <f>SUM(I13)/$I$30</f>
        <v>1.1776191916371007E-2</v>
      </c>
      <c r="L13" s="326">
        <f>SUM(J13)/$J$30</f>
        <v>1.3207484011215779E-2</v>
      </c>
      <c r="M13" s="391">
        <f t="shared" si="0"/>
        <v>0.8605978958172954</v>
      </c>
      <c r="N13" s="374"/>
      <c r="O13" s="372">
        <f t="shared" ref="O13:O29" si="4">SUM(D13+I13)</f>
        <v>617002</v>
      </c>
      <c r="P13" s="376">
        <f t="shared" ref="P13:P29" si="5">SUM(E13+J13)</f>
        <v>727765</v>
      </c>
      <c r="Q13" s="490">
        <f t="shared" ref="Q13:Q30" si="6">IF(O13=0,"",P13/O13)</f>
        <v>1.1795180566675634</v>
      </c>
    </row>
    <row r="14" spans="1:19" s="269" customFormat="1" ht="16.149999999999999" customHeight="1" x14ac:dyDescent="0.25">
      <c r="A14" s="290"/>
      <c r="B14" s="738" t="s">
        <v>182</v>
      </c>
      <c r="C14" s="299" t="s">
        <v>9</v>
      </c>
      <c r="D14" s="641">
        <v>3557396</v>
      </c>
      <c r="E14" s="603">
        <v>3912785</v>
      </c>
      <c r="F14" s="324">
        <f t="shared" si="1"/>
        <v>0.12798171025834965</v>
      </c>
      <c r="G14" s="324">
        <f t="shared" si="2"/>
        <v>0.13286579525278011</v>
      </c>
      <c r="H14" s="391">
        <f t="shared" si="3"/>
        <v>1.0999014447646538</v>
      </c>
      <c r="I14" s="641">
        <v>126294</v>
      </c>
      <c r="J14" s="944">
        <v>130272</v>
      </c>
      <c r="K14" s="326">
        <f>SUM(I14)/$I$30</f>
        <v>3.1803575012534425E-2</v>
      </c>
      <c r="L14" s="326">
        <f>SUM(J14)/$J$30</f>
        <v>4.2752276235783371E-2</v>
      </c>
      <c r="M14" s="391">
        <f t="shared" si="0"/>
        <v>1.0314979333935104</v>
      </c>
      <c r="N14" s="374"/>
      <c r="O14" s="372">
        <f t="shared" si="4"/>
        <v>3683690</v>
      </c>
      <c r="P14" s="376">
        <f t="shared" si="5"/>
        <v>4043057</v>
      </c>
      <c r="Q14" s="490">
        <f t="shared" si="6"/>
        <v>1.0975562547337046</v>
      </c>
    </row>
    <row r="15" spans="1:19" s="269" customFormat="1" ht="16.149999999999999" customHeight="1" x14ac:dyDescent="0.25">
      <c r="A15" s="290"/>
      <c r="B15" s="738" t="s">
        <v>183</v>
      </c>
      <c r="C15" s="299" t="s">
        <v>11</v>
      </c>
      <c r="D15" s="641">
        <v>0</v>
      </c>
      <c r="E15" s="603">
        <v>0</v>
      </c>
      <c r="F15" s="324">
        <f>SUM(D15)/$D$30</f>
        <v>0</v>
      </c>
      <c r="G15" s="324">
        <f>SUM(E15)/$E$30</f>
        <v>0</v>
      </c>
      <c r="H15" s="391" t="str">
        <f t="shared" si="3"/>
        <v/>
      </c>
      <c r="I15" s="641">
        <v>0</v>
      </c>
      <c r="J15" s="944">
        <v>0</v>
      </c>
      <c r="K15" s="326">
        <f t="shared" ref="K15:K29" si="7">SUM(I15)/$I$30</f>
        <v>0</v>
      </c>
      <c r="L15" s="326">
        <f t="shared" ref="L15:L29" si="8">SUM(J15)/$J$30</f>
        <v>0</v>
      </c>
      <c r="M15" s="391" t="str">
        <f t="shared" si="0"/>
        <v/>
      </c>
      <c r="N15" s="374"/>
      <c r="O15" s="372">
        <f t="shared" si="4"/>
        <v>0</v>
      </c>
      <c r="P15" s="376">
        <f t="shared" si="5"/>
        <v>0</v>
      </c>
      <c r="Q15" s="490" t="str">
        <f t="shared" si="6"/>
        <v/>
      </c>
    </row>
    <row r="16" spans="1:19" ht="16.149999999999999" customHeight="1" x14ac:dyDescent="0.25">
      <c r="A16" s="291"/>
      <c r="B16" s="737" t="s">
        <v>184</v>
      </c>
      <c r="C16" s="299" t="s">
        <v>13</v>
      </c>
      <c r="D16" s="641">
        <v>0</v>
      </c>
      <c r="E16" s="603">
        <v>0</v>
      </c>
      <c r="F16" s="324">
        <f t="shared" si="1"/>
        <v>0</v>
      </c>
      <c r="G16" s="324">
        <f t="shared" si="2"/>
        <v>0</v>
      </c>
      <c r="H16" s="391" t="str">
        <f t="shared" si="3"/>
        <v/>
      </c>
      <c r="I16" s="641">
        <v>0</v>
      </c>
      <c r="J16" s="944">
        <v>0</v>
      </c>
      <c r="K16" s="326">
        <f t="shared" si="7"/>
        <v>0</v>
      </c>
      <c r="L16" s="326">
        <f t="shared" si="8"/>
        <v>0</v>
      </c>
      <c r="M16" s="391" t="str">
        <f t="shared" si="0"/>
        <v/>
      </c>
      <c r="N16" s="374"/>
      <c r="O16" s="372">
        <f t="shared" si="4"/>
        <v>0</v>
      </c>
      <c r="P16" s="376">
        <f t="shared" si="5"/>
        <v>0</v>
      </c>
      <c r="Q16" s="490" t="str">
        <f t="shared" si="6"/>
        <v/>
      </c>
    </row>
    <row r="17" spans="1:28" ht="16.149999999999999" customHeight="1" x14ac:dyDescent="0.25">
      <c r="A17" s="290"/>
      <c r="B17" s="738" t="s">
        <v>185</v>
      </c>
      <c r="C17" s="299" t="s">
        <v>15</v>
      </c>
      <c r="D17" s="641">
        <v>0</v>
      </c>
      <c r="E17" s="603">
        <v>4442</v>
      </c>
      <c r="F17" s="324">
        <f t="shared" si="1"/>
        <v>0</v>
      </c>
      <c r="G17" s="324">
        <f t="shared" si="2"/>
        <v>1.5083626177079734E-4</v>
      </c>
      <c r="H17" s="391" t="str">
        <f t="shared" si="3"/>
        <v/>
      </c>
      <c r="I17" s="641">
        <v>0</v>
      </c>
      <c r="J17" s="944">
        <v>0</v>
      </c>
      <c r="K17" s="326">
        <f t="shared" si="7"/>
        <v>0</v>
      </c>
      <c r="L17" s="326">
        <f t="shared" si="8"/>
        <v>0</v>
      </c>
      <c r="M17" s="391" t="str">
        <f t="shared" si="0"/>
        <v/>
      </c>
      <c r="N17" s="374"/>
      <c r="O17" s="372">
        <f t="shared" si="4"/>
        <v>0</v>
      </c>
      <c r="P17" s="376">
        <f t="shared" si="5"/>
        <v>4442</v>
      </c>
      <c r="Q17" s="490" t="str">
        <f t="shared" si="6"/>
        <v/>
      </c>
    </row>
    <row r="18" spans="1:28" ht="16.149999999999999" customHeight="1" x14ac:dyDescent="0.25">
      <c r="A18" s="290"/>
      <c r="B18" s="738" t="s">
        <v>186</v>
      </c>
      <c r="C18" s="299" t="s">
        <v>17</v>
      </c>
      <c r="D18" s="641">
        <v>900037</v>
      </c>
      <c r="E18" s="603">
        <v>876503</v>
      </c>
      <c r="F18" s="324">
        <f t="shared" si="1"/>
        <v>3.2379941551571499E-2</v>
      </c>
      <c r="G18" s="324">
        <f t="shared" si="2"/>
        <v>2.9763267886287522E-2</v>
      </c>
      <c r="H18" s="391">
        <f t="shared" si="3"/>
        <v>0.97385218607679458</v>
      </c>
      <c r="I18" s="641">
        <v>231722</v>
      </c>
      <c r="J18" s="944">
        <v>226415</v>
      </c>
      <c r="K18" s="326">
        <f t="shared" si="7"/>
        <v>5.8352637568328682E-2</v>
      </c>
      <c r="L18" s="326">
        <f t="shared" si="8"/>
        <v>7.4304199090555856E-2</v>
      </c>
      <c r="M18" s="391">
        <f t="shared" si="0"/>
        <v>0.97709755655483721</v>
      </c>
      <c r="N18" s="374"/>
      <c r="O18" s="372">
        <f t="shared" si="4"/>
        <v>1131759</v>
      </c>
      <c r="P18" s="376">
        <f t="shared" si="5"/>
        <v>1102918</v>
      </c>
      <c r="Q18" s="490">
        <f t="shared" si="6"/>
        <v>0.97451665946548693</v>
      </c>
    </row>
    <row r="19" spans="1:28" ht="16.149999999999999" customHeight="1" x14ac:dyDescent="0.25">
      <c r="A19" s="291"/>
      <c r="B19" s="737" t="s">
        <v>187</v>
      </c>
      <c r="C19" s="299" t="s">
        <v>19</v>
      </c>
      <c r="D19" s="641">
        <v>3105484</v>
      </c>
      <c r="E19" s="603">
        <v>3054275</v>
      </c>
      <c r="F19" s="324">
        <f t="shared" si="1"/>
        <v>0.11172361848384063</v>
      </c>
      <c r="G19" s="324">
        <f t="shared" si="2"/>
        <v>0.10371351270148628</v>
      </c>
      <c r="H19" s="391">
        <f t="shared" si="3"/>
        <v>0.98351013883826155</v>
      </c>
      <c r="I19" s="641">
        <v>142830</v>
      </c>
      <c r="J19" s="944">
        <v>241255</v>
      </c>
      <c r="K19" s="326">
        <f t="shared" si="7"/>
        <v>3.5967699328869875E-2</v>
      </c>
      <c r="L19" s="326">
        <f t="shared" si="8"/>
        <v>7.9174346008842406E-2</v>
      </c>
      <c r="M19" s="391">
        <f t="shared" si="0"/>
        <v>1.6891059301267242</v>
      </c>
      <c r="N19" s="374"/>
      <c r="O19" s="372">
        <f t="shared" si="4"/>
        <v>3248314</v>
      </c>
      <c r="P19" s="376">
        <f t="shared" si="5"/>
        <v>3295530</v>
      </c>
      <c r="Q19" s="490">
        <f t="shared" si="6"/>
        <v>1.0145355405912113</v>
      </c>
    </row>
    <row r="20" spans="1:28" ht="16.149999999999999" customHeight="1" x14ac:dyDescent="0.25">
      <c r="A20" s="290"/>
      <c r="B20" s="738" t="s">
        <v>188</v>
      </c>
      <c r="C20" s="299" t="s">
        <v>309</v>
      </c>
      <c r="D20" s="641">
        <v>997363</v>
      </c>
      <c r="E20" s="603">
        <v>1591465</v>
      </c>
      <c r="F20" s="324">
        <f t="shared" si="1"/>
        <v>3.5881364483571238E-2</v>
      </c>
      <c r="G20" s="324">
        <f t="shared" si="2"/>
        <v>5.4041114664354344E-2</v>
      </c>
      <c r="H20" s="391">
        <f t="shared" si="3"/>
        <v>1.5956727891449753</v>
      </c>
      <c r="I20" s="641">
        <v>1398808</v>
      </c>
      <c r="J20" s="944">
        <v>178125</v>
      </c>
      <c r="K20" s="326">
        <f t="shared" si="7"/>
        <v>0.35225026649035784</v>
      </c>
      <c r="L20" s="326">
        <f t="shared" si="8"/>
        <v>5.8456530985161147E-2</v>
      </c>
      <c r="M20" s="391">
        <f t="shared" si="0"/>
        <v>0.12734056425184873</v>
      </c>
      <c r="N20" s="374"/>
      <c r="O20" s="372">
        <f t="shared" si="4"/>
        <v>2396171</v>
      </c>
      <c r="P20" s="376">
        <f t="shared" si="5"/>
        <v>1769590</v>
      </c>
      <c r="Q20" s="490">
        <f t="shared" si="6"/>
        <v>0.73850739367098595</v>
      </c>
    </row>
    <row r="21" spans="1:28" ht="16.149999999999999" customHeight="1" x14ac:dyDescent="0.25">
      <c r="A21" s="290"/>
      <c r="B21" s="738" t="s">
        <v>197</v>
      </c>
      <c r="C21" s="299" t="s">
        <v>310</v>
      </c>
      <c r="D21" s="641">
        <v>13091838</v>
      </c>
      <c r="E21" s="603">
        <v>13828926</v>
      </c>
      <c r="F21" s="324">
        <f t="shared" si="1"/>
        <v>0.47099502491857859</v>
      </c>
      <c r="G21" s="324">
        <f t="shared" si="2"/>
        <v>0.46958656059094672</v>
      </c>
      <c r="H21" s="391">
        <f t="shared" si="3"/>
        <v>1.0563013382842044</v>
      </c>
      <c r="I21" s="641">
        <v>1808620</v>
      </c>
      <c r="J21" s="944">
        <v>2026072</v>
      </c>
      <c r="K21" s="326">
        <f t="shared" si="7"/>
        <v>0.45544983799048266</v>
      </c>
      <c r="L21" s="326">
        <f t="shared" si="8"/>
        <v>0.66491026327672931</v>
      </c>
      <c r="M21" s="391">
        <f t="shared" si="0"/>
        <v>1.1202308942729815</v>
      </c>
      <c r="N21" s="374"/>
      <c r="O21" s="372">
        <f t="shared" si="4"/>
        <v>14900458</v>
      </c>
      <c r="P21" s="376">
        <f t="shared" si="5"/>
        <v>15854998</v>
      </c>
      <c r="Q21" s="490">
        <f t="shared" si="6"/>
        <v>1.0640611181213355</v>
      </c>
    </row>
    <row r="22" spans="1:28" ht="16.149999999999999" customHeight="1" x14ac:dyDescent="0.25">
      <c r="A22" s="291"/>
      <c r="B22" s="737" t="s">
        <v>198</v>
      </c>
      <c r="C22" s="299" t="s">
        <v>311</v>
      </c>
      <c r="D22" s="641">
        <v>0</v>
      </c>
      <c r="E22" s="603">
        <v>1144</v>
      </c>
      <c r="F22" s="324">
        <f t="shared" si="1"/>
        <v>0</v>
      </c>
      <c r="G22" s="324">
        <f t="shared" si="2"/>
        <v>3.8846619420484503E-5</v>
      </c>
      <c r="H22" s="391" t="str">
        <f t="shared" si="3"/>
        <v/>
      </c>
      <c r="I22" s="641">
        <v>0</v>
      </c>
      <c r="J22" s="944">
        <v>51</v>
      </c>
      <c r="K22" s="326">
        <f t="shared" si="7"/>
        <v>0</v>
      </c>
      <c r="L22" s="326">
        <f t="shared" si="8"/>
        <v>1.6737027818909298E-5</v>
      </c>
      <c r="M22" s="391" t="str">
        <f t="shared" si="0"/>
        <v/>
      </c>
      <c r="N22" s="374"/>
      <c r="O22" s="372">
        <f t="shared" si="4"/>
        <v>0</v>
      </c>
      <c r="P22" s="376">
        <f t="shared" si="5"/>
        <v>1195</v>
      </c>
      <c r="Q22" s="490" t="str">
        <f t="shared" si="6"/>
        <v/>
      </c>
    </row>
    <row r="23" spans="1:28" s="274" customFormat="1" ht="16.149999999999999" customHeight="1" x14ac:dyDescent="0.25">
      <c r="A23" s="290"/>
      <c r="B23" s="738" t="s">
        <v>199</v>
      </c>
      <c r="C23" s="299" t="s">
        <v>312</v>
      </c>
      <c r="D23" s="641">
        <v>175</v>
      </c>
      <c r="E23" s="603">
        <v>0</v>
      </c>
      <c r="F23" s="324">
        <f t="shared" si="1"/>
        <v>6.2958409171234212E-6</v>
      </c>
      <c r="G23" s="324">
        <f t="shared" si="2"/>
        <v>0</v>
      </c>
      <c r="H23" s="391">
        <f t="shared" si="3"/>
        <v>0</v>
      </c>
      <c r="I23" s="641">
        <v>0</v>
      </c>
      <c r="J23" s="944">
        <v>0</v>
      </c>
      <c r="K23" s="326">
        <f t="shared" si="7"/>
        <v>0</v>
      </c>
      <c r="L23" s="326">
        <f t="shared" si="8"/>
        <v>0</v>
      </c>
      <c r="M23" s="391" t="str">
        <f t="shared" si="0"/>
        <v/>
      </c>
      <c r="N23" s="374"/>
      <c r="O23" s="372">
        <f t="shared" si="4"/>
        <v>175</v>
      </c>
      <c r="P23" s="376">
        <f t="shared" si="5"/>
        <v>0</v>
      </c>
      <c r="Q23" s="490">
        <f t="shared" si="6"/>
        <v>0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0"/>
      <c r="B24" s="738" t="s">
        <v>200</v>
      </c>
      <c r="C24" s="299" t="s">
        <v>313</v>
      </c>
      <c r="D24" s="641">
        <v>937852</v>
      </c>
      <c r="E24" s="603">
        <v>1023214</v>
      </c>
      <c r="F24" s="324">
        <f t="shared" si="1"/>
        <v>3.3740382833177339E-2</v>
      </c>
      <c r="G24" s="324">
        <f t="shared" si="2"/>
        <v>3.4745109129118559E-2</v>
      </c>
      <c r="H24" s="391">
        <f t="shared" si="3"/>
        <v>1.0910186255400638</v>
      </c>
      <c r="I24" s="641">
        <v>37611</v>
      </c>
      <c r="J24" s="944">
        <v>42571</v>
      </c>
      <c r="K24" s="326">
        <f t="shared" si="7"/>
        <v>9.4712675170351111E-3</v>
      </c>
      <c r="L24" s="326">
        <f t="shared" si="8"/>
        <v>1.3970823750564465E-2</v>
      </c>
      <c r="M24" s="391">
        <f t="shared" si="0"/>
        <v>1.1318763127808353</v>
      </c>
      <c r="N24" s="374"/>
      <c r="O24" s="372">
        <f t="shared" si="4"/>
        <v>975463</v>
      </c>
      <c r="P24" s="376">
        <f t="shared" si="5"/>
        <v>1065785</v>
      </c>
      <c r="Q24" s="490">
        <f t="shared" si="6"/>
        <v>1.0925939784492082</v>
      </c>
    </row>
    <row r="25" spans="1:28" s="266" customFormat="1" ht="16.149999999999999" customHeight="1" x14ac:dyDescent="0.25">
      <c r="A25" s="275"/>
      <c r="B25" s="737" t="s">
        <v>201</v>
      </c>
      <c r="C25" s="325" t="s">
        <v>31</v>
      </c>
      <c r="D25" s="641">
        <v>830361</v>
      </c>
      <c r="E25" s="603">
        <v>737288</v>
      </c>
      <c r="F25" s="324">
        <f t="shared" si="1"/>
        <v>2.9873261484477262E-2</v>
      </c>
      <c r="G25" s="324">
        <f t="shared" si="2"/>
        <v>2.5035967079799108E-2</v>
      </c>
      <c r="H25" s="392">
        <f t="shared" si="3"/>
        <v>0.88791260668552596</v>
      </c>
      <c r="I25" s="641">
        <v>0</v>
      </c>
      <c r="J25" s="944">
        <v>0</v>
      </c>
      <c r="K25" s="326">
        <f t="shared" si="7"/>
        <v>0</v>
      </c>
      <c r="L25" s="326">
        <f t="shared" si="8"/>
        <v>0</v>
      </c>
      <c r="M25" s="391" t="str">
        <f t="shared" si="0"/>
        <v/>
      </c>
      <c r="N25" s="374"/>
      <c r="O25" s="372">
        <f t="shared" si="4"/>
        <v>830361</v>
      </c>
      <c r="P25" s="376">
        <f t="shared" si="5"/>
        <v>737288</v>
      </c>
      <c r="Q25" s="491">
        <f t="shared" si="6"/>
        <v>0.88791260668552596</v>
      </c>
    </row>
    <row r="26" spans="1:28" s="266" customFormat="1" ht="16.149999999999999" customHeight="1" x14ac:dyDescent="0.25">
      <c r="A26" s="275"/>
      <c r="B26" s="737" t="s">
        <v>202</v>
      </c>
      <c r="C26" s="325" t="s">
        <v>116</v>
      </c>
      <c r="D26" s="641">
        <v>101950</v>
      </c>
      <c r="E26" s="603">
        <v>105654</v>
      </c>
      <c r="F26" s="324">
        <f t="shared" si="1"/>
        <v>3.6677770371470442E-3</v>
      </c>
      <c r="G26" s="324">
        <f t="shared" si="2"/>
        <v>3.5876754617586272E-3</v>
      </c>
      <c r="H26" s="391">
        <f t="shared" si="3"/>
        <v>1.036331535066209</v>
      </c>
      <c r="I26" s="641">
        <v>0</v>
      </c>
      <c r="J26" s="944">
        <v>0</v>
      </c>
      <c r="K26" s="326">
        <f t="shared" si="7"/>
        <v>0</v>
      </c>
      <c r="L26" s="326">
        <f t="shared" si="8"/>
        <v>0</v>
      </c>
      <c r="M26" s="391" t="str">
        <f t="shared" si="0"/>
        <v/>
      </c>
      <c r="N26" s="374"/>
      <c r="O26" s="372">
        <f t="shared" si="4"/>
        <v>101950</v>
      </c>
      <c r="P26" s="376">
        <f t="shared" si="5"/>
        <v>105654</v>
      </c>
      <c r="Q26" s="490">
        <f t="shared" si="6"/>
        <v>1.036331535066209</v>
      </c>
    </row>
    <row r="27" spans="1:28" s="266" customFormat="1" ht="16.149999999999999" customHeight="1" x14ac:dyDescent="0.25">
      <c r="A27" s="275"/>
      <c r="B27" s="738" t="s">
        <v>203</v>
      </c>
      <c r="C27" s="325" t="s">
        <v>194</v>
      </c>
      <c r="D27" s="641">
        <v>202663</v>
      </c>
      <c r="E27" s="603">
        <v>190222</v>
      </c>
      <c r="F27" s="324">
        <f t="shared" si="1"/>
        <v>7.2910514730684791E-3</v>
      </c>
      <c r="G27" s="324">
        <f t="shared" si="2"/>
        <v>6.4593370973805965E-3</v>
      </c>
      <c r="H27" s="391">
        <f t="shared" si="3"/>
        <v>0.93861237621075377</v>
      </c>
      <c r="I27" s="641">
        <v>9498</v>
      </c>
      <c r="J27" s="944">
        <v>9955</v>
      </c>
      <c r="K27" s="326">
        <f t="shared" si="7"/>
        <v>2.3918029001302674E-3</v>
      </c>
      <c r="L27" s="326">
        <f t="shared" si="8"/>
        <v>3.2670021948478832E-3</v>
      </c>
      <c r="M27" s="391">
        <f t="shared" si="0"/>
        <v>1.0481153927142557</v>
      </c>
      <c r="N27" s="374"/>
      <c r="O27" s="372">
        <f t="shared" si="4"/>
        <v>212161</v>
      </c>
      <c r="P27" s="376">
        <f t="shared" si="5"/>
        <v>200177</v>
      </c>
      <c r="Q27" s="490">
        <f t="shared" si="6"/>
        <v>0.94351459504810031</v>
      </c>
    </row>
    <row r="28" spans="1:28" s="266" customFormat="1" ht="16.149999999999999" customHeight="1" x14ac:dyDescent="0.25">
      <c r="A28" s="275"/>
      <c r="B28" s="738" t="s">
        <v>204</v>
      </c>
      <c r="C28" s="325" t="s">
        <v>37</v>
      </c>
      <c r="D28" s="641">
        <v>68</v>
      </c>
      <c r="E28" s="603">
        <v>20</v>
      </c>
      <c r="F28" s="324">
        <f t="shared" si="1"/>
        <v>2.4463838992251008E-6</v>
      </c>
      <c r="G28" s="324">
        <f t="shared" si="2"/>
        <v>6.7913670315532343E-7</v>
      </c>
      <c r="H28" s="391">
        <f t="shared" si="3"/>
        <v>0.29411764705882354</v>
      </c>
      <c r="I28" s="641">
        <v>0</v>
      </c>
      <c r="J28" s="944">
        <v>0</v>
      </c>
      <c r="K28" s="326">
        <f t="shared" si="7"/>
        <v>0</v>
      </c>
      <c r="L28" s="326">
        <f t="shared" si="8"/>
        <v>0</v>
      </c>
      <c r="M28" s="391" t="str">
        <f t="shared" si="0"/>
        <v/>
      </c>
      <c r="N28" s="374"/>
      <c r="O28" s="372">
        <f t="shared" si="4"/>
        <v>68</v>
      </c>
      <c r="P28" s="376">
        <f t="shared" si="5"/>
        <v>20</v>
      </c>
      <c r="Q28" s="490">
        <f t="shared" si="6"/>
        <v>0.29411764705882354</v>
      </c>
    </row>
    <row r="29" spans="1:28" s="266" customFormat="1" ht="16.149999999999999" customHeight="1" x14ac:dyDescent="0.25">
      <c r="A29" s="275"/>
      <c r="B29" s="737" t="s">
        <v>205</v>
      </c>
      <c r="C29" s="325" t="s">
        <v>39</v>
      </c>
      <c r="D29" s="641">
        <v>110676</v>
      </c>
      <c r="E29" s="603">
        <v>78043</v>
      </c>
      <c r="F29" s="324">
        <f t="shared" si="1"/>
        <v>3.9817056533917239E-3</v>
      </c>
      <c r="G29" s="324">
        <f t="shared" si="2"/>
        <v>2.6500932862175454E-3</v>
      </c>
      <c r="H29" s="391">
        <f t="shared" si="3"/>
        <v>0.70514836098160394</v>
      </c>
      <c r="I29" s="641">
        <v>0</v>
      </c>
      <c r="J29" s="944">
        <v>1008</v>
      </c>
      <c r="K29" s="326">
        <f t="shared" si="7"/>
        <v>0</v>
      </c>
      <c r="L29" s="326">
        <f t="shared" si="8"/>
        <v>3.3080243218550141E-4</v>
      </c>
      <c r="M29" s="391" t="str">
        <f t="shared" si="0"/>
        <v/>
      </c>
      <c r="N29" s="374"/>
      <c r="O29" s="372">
        <f t="shared" si="4"/>
        <v>110676</v>
      </c>
      <c r="P29" s="376">
        <f t="shared" si="5"/>
        <v>79051</v>
      </c>
      <c r="Q29" s="490">
        <f t="shared" si="6"/>
        <v>0.71425602660016629</v>
      </c>
    </row>
    <row r="30" spans="1:28" s="266" customFormat="1" ht="19.149999999999999" customHeight="1" x14ac:dyDescent="0.25">
      <c r="A30" s="275"/>
      <c r="B30" s="1094" t="s">
        <v>220</v>
      </c>
      <c r="C30" s="1094"/>
      <c r="D30" s="603">
        <f>SUM(D12:D29)</f>
        <v>27796128</v>
      </c>
      <c r="E30" s="604">
        <f>SUM(E12:E29)</f>
        <v>29449152</v>
      </c>
      <c r="F30" s="1096"/>
      <c r="G30" s="1096"/>
      <c r="H30" s="393">
        <f t="shared" si="3"/>
        <v>1.0594695779210688</v>
      </c>
      <c r="I30" s="373">
        <f>SUM(I12:I29)</f>
        <v>3971063</v>
      </c>
      <c r="J30" s="383">
        <f>SUM(J12:J29)</f>
        <v>3047136</v>
      </c>
      <c r="K30" s="1099"/>
      <c r="L30" s="1100"/>
      <c r="M30" s="393">
        <f t="shared" si="0"/>
        <v>0.76733509390306831</v>
      </c>
      <c r="N30" s="381"/>
      <c r="O30" s="380">
        <f>SUM(O12:O29)</f>
        <v>31767191</v>
      </c>
      <c r="P30" s="383">
        <f>SUM(P12:P29)</f>
        <v>32496288</v>
      </c>
      <c r="Q30" s="492">
        <f t="shared" si="6"/>
        <v>1.0229512581077753</v>
      </c>
    </row>
    <row r="31" spans="1:28" s="266" customFormat="1" ht="6" customHeight="1" x14ac:dyDescent="0.25">
      <c r="A31" s="275"/>
      <c r="B31" s="320"/>
      <c r="C31" s="320"/>
      <c r="D31" s="385"/>
      <c r="E31" s="386"/>
      <c r="F31" s="385"/>
      <c r="G31" s="385"/>
      <c r="H31" s="488"/>
      <c r="I31" s="385"/>
      <c r="J31" s="386"/>
      <c r="K31" s="386"/>
      <c r="L31" s="386"/>
      <c r="M31" s="489"/>
      <c r="N31" s="385"/>
      <c r="O31" s="386"/>
      <c r="P31" s="386"/>
      <c r="Q31" s="394"/>
    </row>
    <row r="32" spans="1:28" s="266" customFormat="1" ht="16.149999999999999" customHeight="1" x14ac:dyDescent="0.25">
      <c r="A32" s="275"/>
      <c r="B32" s="739" t="s">
        <v>103</v>
      </c>
      <c r="C32" s="327" t="s">
        <v>41</v>
      </c>
      <c r="D32" s="641">
        <v>6971886</v>
      </c>
      <c r="E32" s="603">
        <v>7322911</v>
      </c>
      <c r="F32" s="324">
        <f>SUM(D32)/$D$37</f>
        <v>0.92339497567969375</v>
      </c>
      <c r="G32" s="324">
        <f>SUM(E32)/$E$37</f>
        <v>0.93067416298675432</v>
      </c>
      <c r="H32" s="391">
        <f t="shared" ref="H32:H37" si="9">IF(D32=0,"",E32/D32)</f>
        <v>1.0503486431074749</v>
      </c>
      <c r="I32" s="641">
        <v>280950</v>
      </c>
      <c r="J32" s="944">
        <v>78243</v>
      </c>
      <c r="K32" s="326">
        <f>SUM(I32)/$I$37</f>
        <v>0.90031340327759579</v>
      </c>
      <c r="L32" s="326">
        <f>SUM(J32)/$J$37</f>
        <v>0.86618104526685191</v>
      </c>
      <c r="M32" s="391">
        <f t="shared" ref="M32:M37" si="10">IF(I32=0,"",J32/I32)</f>
        <v>0.27849439402028831</v>
      </c>
      <c r="N32" s="385"/>
      <c r="O32" s="372">
        <f t="shared" ref="O32:P36" si="11">SUM(D32+I32)</f>
        <v>7252836</v>
      </c>
      <c r="P32" s="376">
        <f t="shared" si="11"/>
        <v>7401154</v>
      </c>
      <c r="Q32" s="491">
        <f t="shared" ref="Q32:Q37" si="12">IF(O32=0,"",P32/O32)</f>
        <v>1.0204496558311811</v>
      </c>
    </row>
    <row r="33" spans="1:17" s="266" customFormat="1" ht="16.149999999999999" customHeight="1" x14ac:dyDescent="0.25">
      <c r="A33" s="275"/>
      <c r="B33" s="739" t="s">
        <v>314</v>
      </c>
      <c r="C33" s="327" t="s">
        <v>315</v>
      </c>
      <c r="D33" s="641">
        <v>0</v>
      </c>
      <c r="E33" s="603">
        <v>0</v>
      </c>
      <c r="F33" s="324">
        <f>SUM(D33)/$D$37</f>
        <v>0</v>
      </c>
      <c r="G33" s="324">
        <f>SUM(E33)/$E$37</f>
        <v>0</v>
      </c>
      <c r="H33" s="391" t="str">
        <f t="shared" si="9"/>
        <v/>
      </c>
      <c r="I33" s="641">
        <v>0</v>
      </c>
      <c r="J33" s="944">
        <v>0</v>
      </c>
      <c r="K33" s="326">
        <f>SUM(I33)/$I$37</f>
        <v>0</v>
      </c>
      <c r="L33" s="326">
        <f>SUM(J33)/$J$37</f>
        <v>0</v>
      </c>
      <c r="M33" s="391" t="str">
        <f t="shared" si="10"/>
        <v/>
      </c>
      <c r="N33" s="385"/>
      <c r="O33" s="372">
        <f t="shared" si="11"/>
        <v>0</v>
      </c>
      <c r="P33" s="376">
        <f t="shared" si="11"/>
        <v>0</v>
      </c>
      <c r="Q33" s="491" t="str">
        <f t="shared" si="12"/>
        <v/>
      </c>
    </row>
    <row r="34" spans="1:17" s="266" customFormat="1" ht="16.149999999999999" customHeight="1" x14ac:dyDescent="0.25">
      <c r="A34" s="275"/>
      <c r="B34" s="739" t="s">
        <v>101</v>
      </c>
      <c r="C34" s="327" t="s">
        <v>42</v>
      </c>
      <c r="D34" s="641">
        <v>9758</v>
      </c>
      <c r="E34" s="603">
        <v>662</v>
      </c>
      <c r="F34" s="324">
        <f>SUM(D34)/$D$37</f>
        <v>1.2924032568350158E-3</v>
      </c>
      <c r="G34" s="324">
        <f>SUM(E34)/$E$37</f>
        <v>8.4134068527834263E-5</v>
      </c>
      <c r="H34" s="391">
        <f t="shared" si="9"/>
        <v>6.7841770854683334E-2</v>
      </c>
      <c r="I34" s="641">
        <v>1019</v>
      </c>
      <c r="J34" s="944">
        <v>509</v>
      </c>
      <c r="K34" s="326">
        <f>SUM(I34)/$I$37</f>
        <v>3.2654186080792675E-3</v>
      </c>
      <c r="L34" s="326">
        <f>SUM(J34)/$J$37</f>
        <v>5.6348318960268351E-3</v>
      </c>
      <c r="M34" s="391">
        <f t="shared" si="10"/>
        <v>0.49950932286555444</v>
      </c>
      <c r="N34" s="385"/>
      <c r="O34" s="372">
        <f t="shared" si="11"/>
        <v>10777</v>
      </c>
      <c r="P34" s="376">
        <f t="shared" si="11"/>
        <v>1171</v>
      </c>
      <c r="Q34" s="491">
        <f t="shared" si="12"/>
        <v>0.10865732578639696</v>
      </c>
    </row>
    <row r="35" spans="1:17" s="266" customFormat="1" ht="16.149999999999999" customHeight="1" x14ac:dyDescent="0.25">
      <c r="A35" s="275"/>
      <c r="B35" s="739" t="s">
        <v>102</v>
      </c>
      <c r="C35" s="328" t="s">
        <v>83</v>
      </c>
      <c r="D35" s="641">
        <v>568631</v>
      </c>
      <c r="E35" s="603">
        <v>544821</v>
      </c>
      <c r="F35" s="324">
        <f>SUM(D35)/$D$37</f>
        <v>7.5312621063471197E-2</v>
      </c>
      <c r="G35" s="324">
        <f>SUM(E35)/$E$37</f>
        <v>6.924170294471782E-2</v>
      </c>
      <c r="H35" s="391">
        <f t="shared" si="9"/>
        <v>0.95812750272144853</v>
      </c>
      <c r="I35" s="641">
        <v>30089</v>
      </c>
      <c r="J35" s="944">
        <v>11579</v>
      </c>
      <c r="K35" s="326">
        <f>SUM(I35)/$I$37</f>
        <v>9.6421178114324907E-2</v>
      </c>
      <c r="L35" s="326">
        <f>SUM(J35)/$J$37</f>
        <v>0.12818412283712124</v>
      </c>
      <c r="M35" s="391">
        <f t="shared" si="10"/>
        <v>0.38482501910997374</v>
      </c>
      <c r="N35" s="385"/>
      <c r="O35" s="372">
        <f t="shared" si="11"/>
        <v>598720</v>
      </c>
      <c r="P35" s="376">
        <f t="shared" si="11"/>
        <v>556400</v>
      </c>
      <c r="Q35" s="491">
        <f t="shared" si="12"/>
        <v>0.92931587386424375</v>
      </c>
    </row>
    <row r="36" spans="1:17" s="266" customFormat="1" ht="16.149999999999999" customHeight="1" x14ac:dyDescent="0.25">
      <c r="A36" s="275"/>
      <c r="B36" s="739" t="s">
        <v>104</v>
      </c>
      <c r="C36" s="327" t="s">
        <v>44</v>
      </c>
      <c r="D36" s="641">
        <v>0</v>
      </c>
      <c r="E36" s="603">
        <v>0</v>
      </c>
      <c r="F36" s="324">
        <f>SUM(D36)/$D$37</f>
        <v>0</v>
      </c>
      <c r="G36" s="324">
        <f>SUM(E36)/$E$37</f>
        <v>0</v>
      </c>
      <c r="H36" s="391" t="str">
        <f t="shared" si="9"/>
        <v/>
      </c>
      <c r="I36" s="641">
        <v>0</v>
      </c>
      <c r="J36" s="944">
        <v>0</v>
      </c>
      <c r="K36" s="326">
        <f>SUM(I36)/$I$37</f>
        <v>0</v>
      </c>
      <c r="L36" s="326">
        <f>SUM(J36)/$J$37</f>
        <v>0</v>
      </c>
      <c r="M36" s="391" t="str">
        <f t="shared" si="10"/>
        <v/>
      </c>
      <c r="N36" s="385"/>
      <c r="O36" s="372">
        <f t="shared" si="11"/>
        <v>0</v>
      </c>
      <c r="P36" s="376">
        <f t="shared" si="11"/>
        <v>0</v>
      </c>
      <c r="Q36" s="491" t="str">
        <f t="shared" si="12"/>
        <v/>
      </c>
    </row>
    <row r="37" spans="1:17" s="266" customFormat="1" ht="19.149999999999999" customHeight="1" x14ac:dyDescent="0.25">
      <c r="A37" s="275"/>
      <c r="B37" s="1094" t="s">
        <v>221</v>
      </c>
      <c r="C37" s="1094"/>
      <c r="D37" s="373">
        <f>SUM(D32:D36)</f>
        <v>7550275</v>
      </c>
      <c r="E37" s="383">
        <f>SUM(E32:E36)</f>
        <v>7868394</v>
      </c>
      <c r="F37" s="1096"/>
      <c r="G37" s="1096"/>
      <c r="H37" s="393">
        <f t="shared" si="9"/>
        <v>1.0421334322259785</v>
      </c>
      <c r="I37" s="373">
        <f>SUM(I32:I36)</f>
        <v>312058</v>
      </c>
      <c r="J37" s="383">
        <f>SUM(J32:J36)</f>
        <v>90331</v>
      </c>
      <c r="K37" s="1099"/>
      <c r="L37" s="1100"/>
      <c r="M37" s="393">
        <f t="shared" si="10"/>
        <v>0.28946862442238303</v>
      </c>
      <c r="N37" s="389"/>
      <c r="O37" s="380">
        <f>SUM(O32:O36)</f>
        <v>7862333</v>
      </c>
      <c r="P37" s="383">
        <f>SUM(P32:P36)</f>
        <v>7958725</v>
      </c>
      <c r="Q37" s="492">
        <f t="shared" si="12"/>
        <v>1.012259974234111</v>
      </c>
    </row>
    <row r="38" spans="1:17" s="266" customFormat="1" ht="5.45" customHeight="1" x14ac:dyDescent="0.25">
      <c r="A38" s="275"/>
      <c r="B38" s="320"/>
      <c r="C38" s="320"/>
      <c r="D38" s="385"/>
      <c r="E38" s="386"/>
      <c r="F38" s="385"/>
      <c r="G38" s="385"/>
      <c r="H38" s="488"/>
      <c r="I38" s="385"/>
      <c r="J38" s="386"/>
      <c r="K38" s="386"/>
      <c r="L38" s="386"/>
      <c r="M38" s="489"/>
      <c r="N38" s="385"/>
      <c r="O38" s="386"/>
      <c r="P38" s="386"/>
      <c r="Q38" s="394"/>
    </row>
    <row r="39" spans="1:17" s="266" customFormat="1" ht="19.149999999999999" customHeight="1" x14ac:dyDescent="0.25">
      <c r="A39" s="275"/>
      <c r="B39" s="1101" t="s">
        <v>196</v>
      </c>
      <c r="C39" s="1101"/>
      <c r="D39" s="603">
        <f>SUM(D30+D37)</f>
        <v>35346403</v>
      </c>
      <c r="E39" s="383">
        <f>SUM(E30+E37)</f>
        <v>37317546</v>
      </c>
      <c r="F39" s="1096"/>
      <c r="G39" s="1096"/>
      <c r="H39" s="393">
        <f>IF(D39=0,"",E39/D39)</f>
        <v>1.0557664382426692</v>
      </c>
      <c r="I39" s="603">
        <f>SUM(I30+I37)</f>
        <v>4283121</v>
      </c>
      <c r="J39" s="383">
        <f>SUM(J30+J37)</f>
        <v>3137467</v>
      </c>
      <c r="K39" s="1099"/>
      <c r="L39" s="1100"/>
      <c r="M39" s="393">
        <f>IF(I39=0,"",J39/I39)</f>
        <v>0.73251888050792868</v>
      </c>
      <c r="N39" s="389"/>
      <c r="O39" s="380">
        <f>SUM(O30+O37)</f>
        <v>39629524</v>
      </c>
      <c r="P39" s="383">
        <f>SUM(P30+P37)</f>
        <v>40455013</v>
      </c>
      <c r="Q39" s="492">
        <f>IF(O39=0,"",P39/O39)</f>
        <v>1.0208301517827971</v>
      </c>
    </row>
    <row r="40" spans="1:17" s="266" customFormat="1" ht="19.149999999999999" customHeight="1" x14ac:dyDescent="0.25">
      <c r="A40" s="275"/>
      <c r="B40" s="655"/>
      <c r="C40" s="655"/>
      <c r="D40" s="656"/>
      <c r="E40" s="657"/>
      <c r="F40" s="769"/>
      <c r="G40" s="769"/>
      <c r="H40" s="770"/>
      <c r="I40" s="656"/>
      <c r="J40" s="657"/>
      <c r="K40" s="771"/>
      <c r="L40" s="771"/>
      <c r="M40" s="770"/>
      <c r="N40" s="656"/>
      <c r="O40" s="657"/>
      <c r="P40" s="657"/>
      <c r="Q40" s="772"/>
    </row>
    <row r="41" spans="1:17" s="266" customFormat="1" ht="12" customHeight="1" x14ac:dyDescent="0.25">
      <c r="A41" s="275"/>
      <c r="B41" s="320"/>
      <c r="C41" s="320"/>
      <c r="D41" s="321"/>
      <c r="E41" s="322"/>
      <c r="F41" s="321"/>
      <c r="G41" s="321"/>
      <c r="H41" s="321"/>
      <c r="I41" s="321"/>
      <c r="J41" s="322"/>
      <c r="K41" s="322"/>
      <c r="L41" s="322"/>
      <c r="M41" s="322"/>
      <c r="N41" s="321"/>
      <c r="O41" s="322"/>
      <c r="P41" s="322"/>
      <c r="Q41" s="323"/>
    </row>
    <row r="42" spans="1:17" s="266" customFormat="1" ht="19.149999999999999" customHeight="1" x14ac:dyDescent="0.25">
      <c r="A42" s="275"/>
      <c r="B42" s="1077" t="s">
        <v>193</v>
      </c>
      <c r="C42" s="1080" t="s">
        <v>190</v>
      </c>
      <c r="D42" s="1083" t="s">
        <v>306</v>
      </c>
      <c r="E42" s="1084"/>
      <c r="F42" s="1084"/>
      <c r="G42" s="1084"/>
      <c r="H42" s="1085"/>
      <c r="I42" s="1083"/>
      <c r="J42" s="1084"/>
      <c r="K42" s="1084"/>
      <c r="L42" s="1084"/>
      <c r="M42" s="1084"/>
      <c r="N42" s="743"/>
      <c r="O42" s="1086" t="s">
        <v>306</v>
      </c>
      <c r="P42" s="1087"/>
      <c r="Q42" s="1088"/>
    </row>
    <row r="43" spans="1:17" s="266" customFormat="1" ht="19.149999999999999" customHeight="1" x14ac:dyDescent="0.25">
      <c r="A43" s="275"/>
      <c r="B43" s="1078"/>
      <c r="C43" s="1081"/>
      <c r="D43" s="1089" t="s">
        <v>162</v>
      </c>
      <c r="E43" s="1089"/>
      <c r="F43" s="1089" t="s">
        <v>189</v>
      </c>
      <c r="G43" s="1089"/>
      <c r="H43" s="1089" t="str">
        <f>H9</f>
        <v>Indeks19/18</v>
      </c>
      <c r="I43" s="1089" t="s">
        <v>162</v>
      </c>
      <c r="J43" s="1089"/>
      <c r="K43" s="1089" t="s">
        <v>189</v>
      </c>
      <c r="L43" s="1089"/>
      <c r="M43" s="1089" t="str">
        <f>H43</f>
        <v>Indeks19/18</v>
      </c>
      <c r="N43" s="744"/>
      <c r="O43" s="1090" t="s">
        <v>234</v>
      </c>
      <c r="P43" s="1091"/>
      <c r="Q43" s="1092" t="str">
        <f>H43</f>
        <v>Indeks19/18</v>
      </c>
    </row>
    <row r="44" spans="1:17" s="266" customFormat="1" ht="19.149999999999999" customHeight="1" x14ac:dyDescent="0.25">
      <c r="A44" s="275"/>
      <c r="B44" s="1079"/>
      <c r="C44" s="1082"/>
      <c r="D44" s="745" t="str">
        <f>D10</f>
        <v>I-I-2018</v>
      </c>
      <c r="E44" s="745" t="str">
        <f>E10</f>
        <v>I-I-2019</v>
      </c>
      <c r="F44" s="745">
        <f>F10</f>
        <v>2018</v>
      </c>
      <c r="G44" s="745">
        <f>G10</f>
        <v>2019</v>
      </c>
      <c r="H44" s="1089"/>
      <c r="I44" s="745" t="str">
        <f>D44</f>
        <v>I-I-2018</v>
      </c>
      <c r="J44" s="745" t="str">
        <f>E44</f>
        <v>I-I-2019</v>
      </c>
      <c r="K44" s="745">
        <f>F44</f>
        <v>2018</v>
      </c>
      <c r="L44" s="745">
        <f>G44</f>
        <v>2019</v>
      </c>
      <c r="M44" s="1089"/>
      <c r="N44" s="746"/>
      <c r="O44" s="745" t="str">
        <f>D44</f>
        <v>I-I-2018</v>
      </c>
      <c r="P44" s="745" t="str">
        <f>E44</f>
        <v>I-I-2019</v>
      </c>
      <c r="Q44" s="1093"/>
    </row>
    <row r="45" spans="1:17" s="266" customFormat="1" ht="6" customHeight="1" x14ac:dyDescent="0.25">
      <c r="A45" s="275"/>
      <c r="B45" s="747"/>
      <c r="C45" s="748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6"/>
      <c r="O45" s="745"/>
      <c r="P45" s="745"/>
      <c r="Q45" s="749"/>
    </row>
    <row r="46" spans="1:17" s="266" customFormat="1" ht="16.350000000000001" customHeight="1" x14ac:dyDescent="0.25">
      <c r="A46" s="275"/>
      <c r="B46" s="750" t="s">
        <v>180</v>
      </c>
      <c r="C46" s="803" t="s">
        <v>308</v>
      </c>
      <c r="D46" s="641">
        <v>466356</v>
      </c>
      <c r="E46" s="603">
        <v>340190</v>
      </c>
      <c r="F46" s="324">
        <f>SUM(D46)/$D$30</f>
        <v>1.6777732495691488E-2</v>
      </c>
      <c r="G46" s="324">
        <f>SUM(E46)/$E$30</f>
        <v>1.1551775752320474E-2</v>
      </c>
      <c r="H46" s="391">
        <f>IF(D46=0,"",E46/D46)</f>
        <v>0.72946418615821385</v>
      </c>
      <c r="I46" s="778"/>
      <c r="J46" s="779"/>
      <c r="K46" s="780"/>
      <c r="L46" s="780"/>
      <c r="M46" s="781"/>
      <c r="N46" s="752"/>
      <c r="O46" s="753">
        <f>SUM(D46+I46)</f>
        <v>466356</v>
      </c>
      <c r="P46" s="754">
        <f>SUM(E46+J46)</f>
        <v>340190</v>
      </c>
      <c r="Q46" s="755">
        <f>IF(O46=0,"",P46/O46)</f>
        <v>0.72946418615821385</v>
      </c>
    </row>
    <row r="47" spans="1:17" s="266" customFormat="1" ht="16.350000000000001" customHeight="1" x14ac:dyDescent="0.25">
      <c r="A47" s="275"/>
      <c r="B47" s="750" t="s">
        <v>181</v>
      </c>
      <c r="C47" s="802" t="s">
        <v>7</v>
      </c>
      <c r="D47" s="641">
        <v>49538</v>
      </c>
      <c r="E47" s="603">
        <v>38076</v>
      </c>
      <c r="F47" s="324">
        <f t="shared" ref="F47:F63" si="13">SUM(D47)/$D$30</f>
        <v>1.7821906705854859E-3</v>
      </c>
      <c r="G47" s="324">
        <f t="shared" ref="G47:G63" si="14">SUM(E47)/$E$30</f>
        <v>1.2929404554671048E-3</v>
      </c>
      <c r="H47" s="391">
        <f t="shared" ref="H47:H64" si="15">IF(D47=0,"",E47/D47)</f>
        <v>0.76862206790746501</v>
      </c>
      <c r="I47" s="782"/>
      <c r="J47" s="773"/>
      <c r="K47" s="783"/>
      <c r="L47" s="783"/>
      <c r="M47" s="784"/>
      <c r="N47" s="752"/>
      <c r="O47" s="753">
        <f t="shared" ref="O47:P63" si="16">SUM(D47+I47)</f>
        <v>49538</v>
      </c>
      <c r="P47" s="754">
        <f t="shared" si="16"/>
        <v>38076</v>
      </c>
      <c r="Q47" s="755">
        <f t="shared" ref="Q47:Q64" si="17">IF(O47=0,"",P47/O47)</f>
        <v>0.76862206790746501</v>
      </c>
    </row>
    <row r="48" spans="1:17" s="266" customFormat="1" ht="16.350000000000001" customHeight="1" x14ac:dyDescent="0.25">
      <c r="A48" s="275"/>
      <c r="B48" s="756" t="s">
        <v>182</v>
      </c>
      <c r="C48" s="802" t="s">
        <v>9</v>
      </c>
      <c r="D48" s="641">
        <v>373482</v>
      </c>
      <c r="E48" s="603">
        <v>375228</v>
      </c>
      <c r="F48" s="324">
        <f t="shared" si="13"/>
        <v>1.3436475756623368E-2</v>
      </c>
      <c r="G48" s="324">
        <f t="shared" si="14"/>
        <v>1.2741555342578285E-2</v>
      </c>
      <c r="H48" s="391">
        <f t="shared" si="15"/>
        <v>1.0046749240927273</v>
      </c>
      <c r="I48" s="782"/>
      <c r="J48" s="773"/>
      <c r="K48" s="783"/>
      <c r="L48" s="783"/>
      <c r="M48" s="784"/>
      <c r="N48" s="752"/>
      <c r="O48" s="753">
        <f t="shared" si="16"/>
        <v>373482</v>
      </c>
      <c r="P48" s="754">
        <f t="shared" si="16"/>
        <v>375228</v>
      </c>
      <c r="Q48" s="755">
        <f t="shared" si="17"/>
        <v>1.0046749240927273</v>
      </c>
    </row>
    <row r="49" spans="1:17" s="266" customFormat="1" ht="16.350000000000001" customHeight="1" x14ac:dyDescent="0.25">
      <c r="A49" s="275"/>
      <c r="B49" s="756" t="s">
        <v>183</v>
      </c>
      <c r="C49" s="802" t="s">
        <v>11</v>
      </c>
      <c r="D49" s="641">
        <v>0</v>
      </c>
      <c r="E49" s="603">
        <v>0</v>
      </c>
      <c r="F49" s="324">
        <f t="shared" si="13"/>
        <v>0</v>
      </c>
      <c r="G49" s="324">
        <f t="shared" si="14"/>
        <v>0</v>
      </c>
      <c r="H49" s="391" t="str">
        <f t="shared" si="15"/>
        <v/>
      </c>
      <c r="I49" s="782"/>
      <c r="J49" s="773"/>
      <c r="K49" s="783"/>
      <c r="L49" s="783"/>
      <c r="M49" s="784"/>
      <c r="N49" s="752"/>
      <c r="O49" s="753">
        <f t="shared" si="16"/>
        <v>0</v>
      </c>
      <c r="P49" s="754">
        <f t="shared" si="16"/>
        <v>0</v>
      </c>
      <c r="Q49" s="755" t="str">
        <f t="shared" si="17"/>
        <v/>
      </c>
    </row>
    <row r="50" spans="1:17" s="266" customFormat="1" ht="16.350000000000001" customHeight="1" x14ac:dyDescent="0.25">
      <c r="A50" s="275"/>
      <c r="B50" s="750" t="s">
        <v>184</v>
      </c>
      <c r="C50" s="802" t="s">
        <v>13</v>
      </c>
      <c r="D50" s="641">
        <v>0</v>
      </c>
      <c r="E50" s="603">
        <v>0</v>
      </c>
      <c r="F50" s="324">
        <f t="shared" si="13"/>
        <v>0</v>
      </c>
      <c r="G50" s="324">
        <f t="shared" si="14"/>
        <v>0</v>
      </c>
      <c r="H50" s="391" t="str">
        <f t="shared" si="15"/>
        <v/>
      </c>
      <c r="I50" s="782"/>
      <c r="J50" s="773"/>
      <c r="K50" s="783"/>
      <c r="L50" s="783"/>
      <c r="M50" s="784"/>
      <c r="N50" s="752"/>
      <c r="O50" s="753">
        <f t="shared" si="16"/>
        <v>0</v>
      </c>
      <c r="P50" s="754">
        <f t="shared" si="16"/>
        <v>0</v>
      </c>
      <c r="Q50" s="755" t="str">
        <f t="shared" si="17"/>
        <v/>
      </c>
    </row>
    <row r="51" spans="1:17" s="266" customFormat="1" ht="16.350000000000001" customHeight="1" x14ac:dyDescent="0.25">
      <c r="A51" s="275"/>
      <c r="B51" s="756" t="s">
        <v>185</v>
      </c>
      <c r="C51" s="802" t="s">
        <v>15</v>
      </c>
      <c r="D51" s="641">
        <v>0</v>
      </c>
      <c r="E51" s="603">
        <v>0</v>
      </c>
      <c r="F51" s="324">
        <f t="shared" si="13"/>
        <v>0</v>
      </c>
      <c r="G51" s="324">
        <f t="shared" si="14"/>
        <v>0</v>
      </c>
      <c r="H51" s="391" t="str">
        <f t="shared" si="15"/>
        <v/>
      </c>
      <c r="I51" s="782"/>
      <c r="J51" s="773"/>
      <c r="K51" s="783"/>
      <c r="L51" s="783"/>
      <c r="M51" s="784"/>
      <c r="N51" s="752"/>
      <c r="O51" s="753">
        <f t="shared" si="16"/>
        <v>0</v>
      </c>
      <c r="P51" s="754">
        <f t="shared" si="16"/>
        <v>0</v>
      </c>
      <c r="Q51" s="755" t="str">
        <f t="shared" si="17"/>
        <v/>
      </c>
    </row>
    <row r="52" spans="1:17" s="266" customFormat="1" ht="16.350000000000001" customHeight="1" x14ac:dyDescent="0.25">
      <c r="A52" s="275"/>
      <c r="B52" s="756" t="s">
        <v>186</v>
      </c>
      <c r="C52" s="802" t="s">
        <v>17</v>
      </c>
      <c r="D52" s="641">
        <v>0</v>
      </c>
      <c r="E52" s="603">
        <v>80926</v>
      </c>
      <c r="F52" s="324">
        <f t="shared" si="13"/>
        <v>0</v>
      </c>
      <c r="G52" s="324">
        <f t="shared" si="14"/>
        <v>2.7479908419773855E-3</v>
      </c>
      <c r="H52" s="391" t="str">
        <f t="shared" si="15"/>
        <v/>
      </c>
      <c r="I52" s="782"/>
      <c r="J52" s="773"/>
      <c r="K52" s="783"/>
      <c r="L52" s="783"/>
      <c r="M52" s="784"/>
      <c r="N52" s="752"/>
      <c r="O52" s="753">
        <f t="shared" si="16"/>
        <v>0</v>
      </c>
      <c r="P52" s="754">
        <f t="shared" si="16"/>
        <v>80926</v>
      </c>
      <c r="Q52" s="755" t="str">
        <f t="shared" si="17"/>
        <v/>
      </c>
    </row>
    <row r="53" spans="1:17" s="266" customFormat="1" ht="16.350000000000001" customHeight="1" x14ac:dyDescent="0.25">
      <c r="A53" s="275"/>
      <c r="B53" s="750" t="s">
        <v>187</v>
      </c>
      <c r="C53" s="802" t="s">
        <v>19</v>
      </c>
      <c r="D53" s="641">
        <v>242412</v>
      </c>
      <c r="E53" s="603">
        <v>217021</v>
      </c>
      <c r="F53" s="324">
        <f t="shared" si="13"/>
        <v>8.7210707908669874E-3</v>
      </c>
      <c r="G53" s="324">
        <f t="shared" si="14"/>
        <v>7.3693463227735723E-3</v>
      </c>
      <c r="H53" s="391">
        <f t="shared" si="15"/>
        <v>0.89525683547019119</v>
      </c>
      <c r="I53" s="782"/>
      <c r="J53" s="773"/>
      <c r="K53" s="783"/>
      <c r="L53" s="783"/>
      <c r="M53" s="784"/>
      <c r="N53" s="752"/>
      <c r="O53" s="753">
        <f t="shared" si="16"/>
        <v>242412</v>
      </c>
      <c r="P53" s="754">
        <f t="shared" si="16"/>
        <v>217021</v>
      </c>
      <c r="Q53" s="755">
        <f t="shared" si="17"/>
        <v>0.89525683547019119</v>
      </c>
    </row>
    <row r="54" spans="1:17" s="266" customFormat="1" ht="16.350000000000001" customHeight="1" x14ac:dyDescent="0.25">
      <c r="A54" s="275"/>
      <c r="B54" s="756" t="s">
        <v>188</v>
      </c>
      <c r="C54" s="802" t="s">
        <v>309</v>
      </c>
      <c r="D54" s="641">
        <v>153077</v>
      </c>
      <c r="E54" s="603">
        <v>161697</v>
      </c>
      <c r="F54" s="324">
        <f t="shared" si="13"/>
        <v>5.5071339432600109E-3</v>
      </c>
      <c r="G54" s="324">
        <f t="shared" si="14"/>
        <v>5.4907183745053168E-3</v>
      </c>
      <c r="H54" s="391">
        <f t="shared" si="15"/>
        <v>1.0563115294916938</v>
      </c>
      <c r="I54" s="782"/>
      <c r="J54" s="773"/>
      <c r="K54" s="783"/>
      <c r="L54" s="783"/>
      <c r="M54" s="784"/>
      <c r="N54" s="752"/>
      <c r="O54" s="753">
        <f t="shared" si="16"/>
        <v>153077</v>
      </c>
      <c r="P54" s="754">
        <f t="shared" si="16"/>
        <v>161697</v>
      </c>
      <c r="Q54" s="755">
        <f t="shared" si="17"/>
        <v>1.0563115294916938</v>
      </c>
    </row>
    <row r="55" spans="1:17" s="266" customFormat="1" ht="16.350000000000001" customHeight="1" x14ac:dyDescent="0.25">
      <c r="A55" s="275"/>
      <c r="B55" s="756" t="s">
        <v>197</v>
      </c>
      <c r="C55" s="802" t="s">
        <v>310</v>
      </c>
      <c r="D55" s="641">
        <v>1101990</v>
      </c>
      <c r="E55" s="603">
        <v>1066127</v>
      </c>
      <c r="F55" s="324">
        <f t="shared" si="13"/>
        <v>3.9645449898633361E-2</v>
      </c>
      <c r="G55" s="324">
        <f t="shared" si="14"/>
        <v>3.6202298796243773E-2</v>
      </c>
      <c r="H55" s="391">
        <f t="shared" si="15"/>
        <v>0.96745614751495024</v>
      </c>
      <c r="I55" s="782"/>
      <c r="J55" s="773"/>
      <c r="K55" s="783"/>
      <c r="L55" s="783"/>
      <c r="M55" s="784"/>
      <c r="N55" s="752"/>
      <c r="O55" s="753">
        <f t="shared" si="16"/>
        <v>1101990</v>
      </c>
      <c r="P55" s="754">
        <f t="shared" si="16"/>
        <v>1066127</v>
      </c>
      <c r="Q55" s="755">
        <f t="shared" si="17"/>
        <v>0.96745614751495024</v>
      </c>
    </row>
    <row r="56" spans="1:17" s="266" customFormat="1" ht="16.350000000000001" customHeight="1" x14ac:dyDescent="0.25">
      <c r="A56" s="275"/>
      <c r="B56" s="750" t="s">
        <v>198</v>
      </c>
      <c r="C56" s="802" t="s">
        <v>311</v>
      </c>
      <c r="D56" s="641">
        <v>150</v>
      </c>
      <c r="E56" s="603">
        <v>0</v>
      </c>
      <c r="F56" s="324">
        <f t="shared" si="13"/>
        <v>5.3964350718200748E-6</v>
      </c>
      <c r="G56" s="324">
        <f t="shared" si="14"/>
        <v>0</v>
      </c>
      <c r="H56" s="391">
        <f t="shared" si="15"/>
        <v>0</v>
      </c>
      <c r="I56" s="782"/>
      <c r="J56" s="773"/>
      <c r="K56" s="783"/>
      <c r="L56" s="783"/>
      <c r="M56" s="784"/>
      <c r="N56" s="752"/>
      <c r="O56" s="753">
        <f t="shared" si="16"/>
        <v>150</v>
      </c>
      <c r="P56" s="754">
        <f t="shared" si="16"/>
        <v>0</v>
      </c>
      <c r="Q56" s="755">
        <f t="shared" si="17"/>
        <v>0</v>
      </c>
    </row>
    <row r="57" spans="1:17" s="266" customFormat="1" ht="16.350000000000001" customHeight="1" x14ac:dyDescent="0.25">
      <c r="A57" s="275"/>
      <c r="B57" s="756" t="s">
        <v>199</v>
      </c>
      <c r="C57" s="802" t="s">
        <v>312</v>
      </c>
      <c r="D57" s="641">
        <v>0</v>
      </c>
      <c r="E57" s="603">
        <v>0</v>
      </c>
      <c r="F57" s="324">
        <f t="shared" si="13"/>
        <v>0</v>
      </c>
      <c r="G57" s="324">
        <f t="shared" si="14"/>
        <v>0</v>
      </c>
      <c r="H57" s="391" t="str">
        <f t="shared" si="15"/>
        <v/>
      </c>
      <c r="I57" s="782"/>
      <c r="J57" s="773"/>
      <c r="K57" s="783"/>
      <c r="L57" s="783"/>
      <c r="M57" s="784"/>
      <c r="N57" s="752"/>
      <c r="O57" s="753">
        <f t="shared" si="16"/>
        <v>0</v>
      </c>
      <c r="P57" s="754">
        <f t="shared" si="16"/>
        <v>0</v>
      </c>
      <c r="Q57" s="755" t="str">
        <f t="shared" si="17"/>
        <v/>
      </c>
    </row>
    <row r="58" spans="1:17" s="266" customFormat="1" ht="16.350000000000001" customHeight="1" x14ac:dyDescent="0.25">
      <c r="A58" s="275"/>
      <c r="B58" s="756" t="s">
        <v>200</v>
      </c>
      <c r="C58" s="802" t="s">
        <v>313</v>
      </c>
      <c r="D58" s="641">
        <v>57063</v>
      </c>
      <c r="E58" s="603">
        <v>27864</v>
      </c>
      <c r="F58" s="324">
        <f t="shared" si="13"/>
        <v>2.0529118300217928E-3</v>
      </c>
      <c r="G58" s="324">
        <f t="shared" si="14"/>
        <v>9.4617325483599662E-4</v>
      </c>
      <c r="H58" s="391">
        <f t="shared" si="15"/>
        <v>0.48830240260764418</v>
      </c>
      <c r="I58" s="782"/>
      <c r="J58" s="773"/>
      <c r="K58" s="783"/>
      <c r="L58" s="783"/>
      <c r="M58" s="784"/>
      <c r="N58" s="752"/>
      <c r="O58" s="753">
        <f t="shared" si="16"/>
        <v>57063</v>
      </c>
      <c r="P58" s="754">
        <f t="shared" si="16"/>
        <v>27864</v>
      </c>
      <c r="Q58" s="755">
        <f t="shared" si="17"/>
        <v>0.48830240260764418</v>
      </c>
    </row>
    <row r="59" spans="1:17" s="266" customFormat="1" ht="16.350000000000001" customHeight="1" x14ac:dyDescent="0.25">
      <c r="A59" s="275"/>
      <c r="B59" s="750" t="s">
        <v>201</v>
      </c>
      <c r="C59" s="325" t="s">
        <v>31</v>
      </c>
      <c r="D59" s="641">
        <v>0</v>
      </c>
      <c r="E59" s="603">
        <v>0</v>
      </c>
      <c r="F59" s="324">
        <f t="shared" si="13"/>
        <v>0</v>
      </c>
      <c r="G59" s="324">
        <f t="shared" si="14"/>
        <v>0</v>
      </c>
      <c r="H59" s="392" t="str">
        <f t="shared" si="15"/>
        <v/>
      </c>
      <c r="I59" s="782"/>
      <c r="J59" s="773"/>
      <c r="K59" s="783"/>
      <c r="L59" s="783"/>
      <c r="M59" s="784"/>
      <c r="N59" s="752"/>
      <c r="O59" s="753">
        <f t="shared" si="16"/>
        <v>0</v>
      </c>
      <c r="P59" s="754">
        <f t="shared" si="16"/>
        <v>0</v>
      </c>
      <c r="Q59" s="757" t="str">
        <f t="shared" si="17"/>
        <v/>
      </c>
    </row>
    <row r="60" spans="1:17" s="266" customFormat="1" ht="16.350000000000001" customHeight="1" x14ac:dyDescent="0.25">
      <c r="A60" s="275"/>
      <c r="B60" s="750" t="s">
        <v>202</v>
      </c>
      <c r="C60" s="325" t="s">
        <v>116</v>
      </c>
      <c r="D60" s="641">
        <v>1494</v>
      </c>
      <c r="E60" s="603">
        <v>3230</v>
      </c>
      <c r="F60" s="324">
        <f t="shared" si="13"/>
        <v>5.3748493315327947E-5</v>
      </c>
      <c r="G60" s="324">
        <f t="shared" si="14"/>
        <v>1.0968057755958473E-4</v>
      </c>
      <c r="H60" s="391">
        <f t="shared" si="15"/>
        <v>2.1619812583668003</v>
      </c>
      <c r="I60" s="782"/>
      <c r="J60" s="773"/>
      <c r="K60" s="783"/>
      <c r="L60" s="783"/>
      <c r="M60" s="784"/>
      <c r="N60" s="752"/>
      <c r="O60" s="753">
        <f t="shared" si="16"/>
        <v>1494</v>
      </c>
      <c r="P60" s="754">
        <f t="shared" si="16"/>
        <v>3230</v>
      </c>
      <c r="Q60" s="755">
        <f t="shared" si="17"/>
        <v>2.1619812583668003</v>
      </c>
    </row>
    <row r="61" spans="1:17" s="266" customFormat="1" ht="16.350000000000001" customHeight="1" x14ac:dyDescent="0.25">
      <c r="A61" s="275"/>
      <c r="B61" s="756" t="s">
        <v>203</v>
      </c>
      <c r="C61" s="325" t="s">
        <v>194</v>
      </c>
      <c r="D61" s="641">
        <v>658</v>
      </c>
      <c r="E61" s="603">
        <v>1063</v>
      </c>
      <c r="F61" s="324">
        <f t="shared" si="13"/>
        <v>2.3672361848384064E-5</v>
      </c>
      <c r="G61" s="324">
        <f t="shared" si="14"/>
        <v>3.6096115772705443E-5</v>
      </c>
      <c r="H61" s="391">
        <f t="shared" si="15"/>
        <v>1.615501519756839</v>
      </c>
      <c r="I61" s="782"/>
      <c r="J61" s="773"/>
      <c r="K61" s="783"/>
      <c r="L61" s="783"/>
      <c r="M61" s="784"/>
      <c r="N61" s="752"/>
      <c r="O61" s="753">
        <f t="shared" si="16"/>
        <v>658</v>
      </c>
      <c r="P61" s="754">
        <f t="shared" si="16"/>
        <v>1063</v>
      </c>
      <c r="Q61" s="755">
        <f t="shared" si="17"/>
        <v>1.615501519756839</v>
      </c>
    </row>
    <row r="62" spans="1:17" s="266" customFormat="1" ht="16.350000000000001" customHeight="1" x14ac:dyDescent="0.25">
      <c r="A62" s="275"/>
      <c r="B62" s="756" t="s">
        <v>204</v>
      </c>
      <c r="C62" s="325" t="s">
        <v>37</v>
      </c>
      <c r="D62" s="641">
        <v>0</v>
      </c>
      <c r="E62" s="603">
        <v>0</v>
      </c>
      <c r="F62" s="324">
        <f t="shared" si="13"/>
        <v>0</v>
      </c>
      <c r="G62" s="324">
        <f t="shared" si="14"/>
        <v>0</v>
      </c>
      <c r="H62" s="391" t="str">
        <f t="shared" si="15"/>
        <v/>
      </c>
      <c r="I62" s="782"/>
      <c r="J62" s="773"/>
      <c r="K62" s="783"/>
      <c r="L62" s="783"/>
      <c r="M62" s="784"/>
      <c r="N62" s="752"/>
      <c r="O62" s="753">
        <f t="shared" si="16"/>
        <v>0</v>
      </c>
      <c r="P62" s="754">
        <f t="shared" si="16"/>
        <v>0</v>
      </c>
      <c r="Q62" s="755" t="str">
        <f t="shared" si="17"/>
        <v/>
      </c>
    </row>
    <row r="63" spans="1:17" s="266" customFormat="1" ht="16.350000000000001" customHeight="1" x14ac:dyDescent="0.25">
      <c r="A63" s="275"/>
      <c r="B63" s="750" t="s">
        <v>205</v>
      </c>
      <c r="C63" s="325" t="s">
        <v>39</v>
      </c>
      <c r="D63" s="641">
        <v>5400</v>
      </c>
      <c r="E63" s="603">
        <v>6900</v>
      </c>
      <c r="F63" s="324">
        <f t="shared" si="13"/>
        <v>1.942716625855227E-4</v>
      </c>
      <c r="G63" s="324">
        <f t="shared" si="14"/>
        <v>2.3430216258858659E-4</v>
      </c>
      <c r="H63" s="391">
        <f t="shared" si="15"/>
        <v>1.2777777777777777</v>
      </c>
      <c r="I63" s="782"/>
      <c r="J63" s="773"/>
      <c r="K63" s="783"/>
      <c r="L63" s="783"/>
      <c r="M63" s="784"/>
      <c r="N63" s="752"/>
      <c r="O63" s="753">
        <f t="shared" si="16"/>
        <v>5400</v>
      </c>
      <c r="P63" s="754">
        <f t="shared" si="16"/>
        <v>6900</v>
      </c>
      <c r="Q63" s="755">
        <f t="shared" si="17"/>
        <v>1.2777777777777777</v>
      </c>
    </row>
    <row r="64" spans="1:17" s="266" customFormat="1" ht="19.149999999999999" customHeight="1" x14ac:dyDescent="0.25">
      <c r="A64" s="275"/>
      <c r="B64" s="1075" t="s">
        <v>220</v>
      </c>
      <c r="C64" s="1075"/>
      <c r="D64" s="751">
        <f>SUM(D46:D63)</f>
        <v>2451620</v>
      </c>
      <c r="E64" s="758">
        <f>SUM(E46:E63)</f>
        <v>2318322</v>
      </c>
      <c r="F64" s="1073"/>
      <c r="G64" s="1073"/>
      <c r="H64" s="393">
        <f t="shared" si="15"/>
        <v>0.94562860475930199</v>
      </c>
      <c r="I64" s="785"/>
      <c r="J64" s="786"/>
      <c r="K64" s="1076"/>
      <c r="L64" s="1076"/>
      <c r="M64" s="787" t="str">
        <f t="shared" ref="M64" si="18">IF(I64=0,"",J64/I64)</f>
        <v/>
      </c>
      <c r="N64" s="759"/>
      <c r="O64" s="760">
        <f>SUM(O46:O63)</f>
        <v>2451620</v>
      </c>
      <c r="P64" s="758">
        <f>SUM(P46:P63)</f>
        <v>2318322</v>
      </c>
      <c r="Q64" s="761">
        <f t="shared" si="17"/>
        <v>0.94562860475930199</v>
      </c>
    </row>
    <row r="65" spans="1:17" s="266" customFormat="1" ht="6" customHeight="1" x14ac:dyDescent="0.25">
      <c r="A65" s="275"/>
      <c r="B65" s="762"/>
      <c r="C65" s="762"/>
      <c r="D65" s="763"/>
      <c r="E65" s="764"/>
      <c r="F65" s="763"/>
      <c r="G65" s="763"/>
      <c r="H65" s="765"/>
      <c r="I65" s="773"/>
      <c r="J65" s="774"/>
      <c r="K65" s="774"/>
      <c r="L65" s="774"/>
      <c r="M65" s="775"/>
      <c r="N65" s="763"/>
      <c r="O65" s="764"/>
      <c r="P65" s="764"/>
      <c r="Q65" s="766"/>
    </row>
    <row r="66" spans="1:17" s="266" customFormat="1" ht="16.350000000000001" customHeight="1" x14ac:dyDescent="0.25">
      <c r="A66" s="275"/>
      <c r="B66" s="767" t="s">
        <v>103</v>
      </c>
      <c r="C66" s="327" t="s">
        <v>41</v>
      </c>
      <c r="D66" s="641">
        <v>1166939</v>
      </c>
      <c r="E66" s="603">
        <v>1291419</v>
      </c>
      <c r="F66" s="324">
        <f>SUM(D66)/$D$37</f>
        <v>0.154555827436749</v>
      </c>
      <c r="G66" s="324">
        <f>SUM(E66)/$E$37</f>
        <v>0.16412739372227675</v>
      </c>
      <c r="H66" s="391">
        <f t="shared" ref="H66:H71" si="19">IF(D66=0,"",E66/D66)</f>
        <v>1.1066722425079631</v>
      </c>
      <c r="I66" s="778"/>
      <c r="J66" s="779"/>
      <c r="K66" s="780"/>
      <c r="L66" s="780"/>
      <c r="M66" s="781"/>
      <c r="N66" s="763"/>
      <c r="O66" s="753">
        <f t="shared" ref="O66:P70" si="20">SUM(D66+I66)</f>
        <v>1166939</v>
      </c>
      <c r="P66" s="754">
        <f t="shared" si="20"/>
        <v>1291419</v>
      </c>
      <c r="Q66" s="757">
        <f t="shared" ref="Q66:Q71" si="21">IF(O66=0,"",P66/O66)</f>
        <v>1.1066722425079631</v>
      </c>
    </row>
    <row r="67" spans="1:17" s="266" customFormat="1" ht="16.350000000000001" customHeight="1" x14ac:dyDescent="0.25">
      <c r="A67" s="275"/>
      <c r="B67" s="767" t="s">
        <v>314</v>
      </c>
      <c r="C67" s="327" t="s">
        <v>315</v>
      </c>
      <c r="D67" s="641">
        <v>0</v>
      </c>
      <c r="E67" s="603">
        <v>0</v>
      </c>
      <c r="F67" s="324">
        <f>SUM(D67)/$D$37</f>
        <v>0</v>
      </c>
      <c r="G67" s="324">
        <f>SUM(E67)/$E$37</f>
        <v>0</v>
      </c>
      <c r="H67" s="391" t="str">
        <f t="shared" si="19"/>
        <v/>
      </c>
      <c r="I67" s="782"/>
      <c r="J67" s="773"/>
      <c r="K67" s="783"/>
      <c r="L67" s="783"/>
      <c r="M67" s="784"/>
      <c r="N67" s="763"/>
      <c r="O67" s="753">
        <f t="shared" ref="O67" si="22">SUM(D67+I67)</f>
        <v>0</v>
      </c>
      <c r="P67" s="754">
        <f t="shared" ref="P67" si="23">SUM(E67+J67)</f>
        <v>0</v>
      </c>
      <c r="Q67" s="757" t="str">
        <f t="shared" ref="Q67" si="24">IF(O67=0,"",P67/O67)</f>
        <v/>
      </c>
    </row>
    <row r="68" spans="1:17" s="266" customFormat="1" ht="16.350000000000001" customHeight="1" x14ac:dyDescent="0.25">
      <c r="A68" s="275"/>
      <c r="B68" s="767" t="s">
        <v>101</v>
      </c>
      <c r="C68" s="327" t="s">
        <v>42</v>
      </c>
      <c r="D68" s="641">
        <v>0</v>
      </c>
      <c r="E68" s="603">
        <v>0</v>
      </c>
      <c r="F68" s="324">
        <f>SUM(D68)/$D$37</f>
        <v>0</v>
      </c>
      <c r="G68" s="324">
        <f>SUM(E68)/$E$37</f>
        <v>0</v>
      </c>
      <c r="H68" s="391" t="str">
        <f t="shared" si="19"/>
        <v/>
      </c>
      <c r="I68" s="782"/>
      <c r="J68" s="773"/>
      <c r="K68" s="783"/>
      <c r="L68" s="783"/>
      <c r="M68" s="784"/>
      <c r="N68" s="763"/>
      <c r="O68" s="753">
        <f t="shared" si="20"/>
        <v>0</v>
      </c>
      <c r="P68" s="754">
        <f t="shared" si="20"/>
        <v>0</v>
      </c>
      <c r="Q68" s="757" t="str">
        <f t="shared" si="21"/>
        <v/>
      </c>
    </row>
    <row r="69" spans="1:17" s="266" customFormat="1" ht="16.350000000000001" customHeight="1" x14ac:dyDescent="0.25">
      <c r="A69" s="275"/>
      <c r="B69" s="767" t="s">
        <v>102</v>
      </c>
      <c r="C69" s="328" t="s">
        <v>83</v>
      </c>
      <c r="D69" s="641">
        <v>116041</v>
      </c>
      <c r="E69" s="603">
        <v>132914</v>
      </c>
      <c r="F69" s="324">
        <f>SUM(D69)/$D$37</f>
        <v>1.5369109072186112E-2</v>
      </c>
      <c r="G69" s="324">
        <f>SUM(E69)/$E$37</f>
        <v>1.6892138344876986E-2</v>
      </c>
      <c r="H69" s="391">
        <f t="shared" si="19"/>
        <v>1.1454055032273076</v>
      </c>
      <c r="I69" s="782"/>
      <c r="J69" s="773"/>
      <c r="K69" s="783"/>
      <c r="L69" s="783"/>
      <c r="M69" s="784"/>
      <c r="N69" s="763"/>
      <c r="O69" s="753">
        <f t="shared" si="20"/>
        <v>116041</v>
      </c>
      <c r="P69" s="754">
        <f t="shared" si="20"/>
        <v>132914</v>
      </c>
      <c r="Q69" s="757">
        <f t="shared" si="21"/>
        <v>1.1454055032273076</v>
      </c>
    </row>
    <row r="70" spans="1:17" s="266" customFormat="1" ht="16.350000000000001" customHeight="1" x14ac:dyDescent="0.25">
      <c r="A70" s="275"/>
      <c r="B70" s="767" t="s">
        <v>104</v>
      </c>
      <c r="C70" s="327" t="s">
        <v>44</v>
      </c>
      <c r="D70" s="641">
        <v>0</v>
      </c>
      <c r="E70" s="603">
        <v>0</v>
      </c>
      <c r="F70" s="324">
        <f>SUM(D70)/$D$37</f>
        <v>0</v>
      </c>
      <c r="G70" s="324">
        <f>SUM(E70)/$E$37</f>
        <v>0</v>
      </c>
      <c r="H70" s="391" t="str">
        <f t="shared" si="19"/>
        <v/>
      </c>
      <c r="I70" s="782"/>
      <c r="J70" s="773"/>
      <c r="K70" s="783"/>
      <c r="L70" s="783"/>
      <c r="M70" s="784"/>
      <c r="N70" s="763"/>
      <c r="O70" s="753">
        <f t="shared" si="20"/>
        <v>0</v>
      </c>
      <c r="P70" s="754">
        <f t="shared" si="20"/>
        <v>0</v>
      </c>
      <c r="Q70" s="757" t="str">
        <f t="shared" si="21"/>
        <v/>
      </c>
    </row>
    <row r="71" spans="1:17" s="266" customFormat="1" ht="19.149999999999999" customHeight="1" x14ac:dyDescent="0.25">
      <c r="A71" s="275"/>
      <c r="B71" s="1075" t="s">
        <v>221</v>
      </c>
      <c r="C71" s="1075"/>
      <c r="D71" s="751">
        <f>SUM(D66:D70)</f>
        <v>1282980</v>
      </c>
      <c r="E71" s="758">
        <f>SUM(E66:E70)</f>
        <v>1424333</v>
      </c>
      <c r="F71" s="1073"/>
      <c r="G71" s="1073"/>
      <c r="H71" s="393">
        <f t="shared" si="19"/>
        <v>1.1101755288469033</v>
      </c>
      <c r="I71" s="785"/>
      <c r="J71" s="786"/>
      <c r="K71" s="1076"/>
      <c r="L71" s="1076"/>
      <c r="M71" s="787"/>
      <c r="N71" s="768"/>
      <c r="O71" s="760">
        <f>SUM(O66:O70)</f>
        <v>1282980</v>
      </c>
      <c r="P71" s="758">
        <f>SUM(P66:P70)</f>
        <v>1424333</v>
      </c>
      <c r="Q71" s="761">
        <f t="shared" si="21"/>
        <v>1.1101755288469033</v>
      </c>
    </row>
    <row r="72" spans="1:17" s="266" customFormat="1" ht="6" customHeight="1" x14ac:dyDescent="0.25">
      <c r="A72" s="275"/>
      <c r="B72" s="762"/>
      <c r="C72" s="762"/>
      <c r="D72" s="763"/>
      <c r="E72" s="764"/>
      <c r="F72" s="763"/>
      <c r="G72" s="763"/>
      <c r="H72" s="765"/>
      <c r="I72" s="773"/>
      <c r="J72" s="774"/>
      <c r="K72" s="774"/>
      <c r="L72" s="774"/>
      <c r="M72" s="775"/>
      <c r="N72" s="763"/>
      <c r="O72" s="764"/>
      <c r="P72" s="764"/>
      <c r="Q72" s="766"/>
    </row>
    <row r="73" spans="1:17" s="266" customFormat="1" ht="13.15" customHeight="1" x14ac:dyDescent="0.25">
      <c r="A73" s="275"/>
      <c r="B73" s="1072" t="s">
        <v>196</v>
      </c>
      <c r="C73" s="1072"/>
      <c r="D73" s="751">
        <f>SUM(D64+D71)</f>
        <v>3734600</v>
      </c>
      <c r="E73" s="758">
        <f>SUM(E64+E71)</f>
        <v>3742655</v>
      </c>
      <c r="F73" s="1073"/>
      <c r="G73" s="1073"/>
      <c r="H73" s="393">
        <f>IF(D73=0,"",E73/D73)</f>
        <v>1.0021568574947786</v>
      </c>
      <c r="I73" s="788"/>
      <c r="J73" s="789"/>
      <c r="K73" s="1074"/>
      <c r="L73" s="1074"/>
      <c r="M73" s="790" t="str">
        <f>IF(I73=0,"",J73/I73)</f>
        <v/>
      </c>
      <c r="N73" s="768"/>
      <c r="O73" s="760">
        <f>SUM(O64+O71)</f>
        <v>3734600</v>
      </c>
      <c r="P73" s="758">
        <f>SUM(P64+P71)</f>
        <v>3742655</v>
      </c>
      <c r="Q73" s="761">
        <f>IF(O73=0,"",P73/O73)</f>
        <v>1.0021568574947786</v>
      </c>
    </row>
    <row r="74" spans="1:17" s="269" customFormat="1" ht="16.149999999999999" hidden="1" customHeight="1" x14ac:dyDescent="0.25">
      <c r="A74" s="293"/>
      <c r="B74" s="287" t="s">
        <v>55</v>
      </c>
      <c r="C74" s="299" t="s">
        <v>87</v>
      </c>
      <c r="D74" s="283">
        <v>23355611.820000008</v>
      </c>
      <c r="E74" s="296">
        <v>25365170.410000004</v>
      </c>
      <c r="F74" s="285"/>
      <c r="G74" s="285"/>
      <c r="H74" s="285"/>
      <c r="I74" s="776">
        <v>883672.22999999986</v>
      </c>
      <c r="J74" s="776">
        <v>1280952.03</v>
      </c>
      <c r="K74" s="776"/>
      <c r="L74" s="776"/>
      <c r="M74" s="776"/>
      <c r="N74" s="286"/>
      <c r="O74" s="284" t="e">
        <f>SUM(D74+#REF!+I74+#REF!)</f>
        <v>#REF!</v>
      </c>
      <c r="P74" s="295" t="e">
        <f>SUM(E74+#REF!+J74+#REF!)</f>
        <v>#REF!</v>
      </c>
      <c r="Q74" s="294" t="e">
        <f>SUM(P74)/O74</f>
        <v>#REF!</v>
      </c>
    </row>
    <row r="75" spans="1:17" s="269" customFormat="1" ht="16.149999999999999" hidden="1" customHeight="1" x14ac:dyDescent="0.25">
      <c r="A75" s="266"/>
      <c r="B75" s="288" t="s">
        <v>57</v>
      </c>
      <c r="C75" s="299" t="s">
        <v>163</v>
      </c>
      <c r="D75" s="283">
        <v>6916491.4900000002</v>
      </c>
      <c r="E75" s="296">
        <v>7687705.5000000009</v>
      </c>
      <c r="F75" s="285"/>
      <c r="G75" s="285"/>
      <c r="H75" s="285"/>
      <c r="I75" s="776">
        <v>344823.13</v>
      </c>
      <c r="J75" s="776">
        <v>421665.82999999996</v>
      </c>
      <c r="K75" s="776"/>
      <c r="L75" s="776"/>
      <c r="M75" s="776"/>
      <c r="N75" s="286"/>
      <c r="O75" s="284" t="e">
        <f>SUM(D75+#REF!+I75+#REF!)</f>
        <v>#REF!</v>
      </c>
      <c r="P75" s="295" t="e">
        <f>SUM(E75+#REF!+J75+#REF!)</f>
        <v>#REF!</v>
      </c>
      <c r="Q75" s="294" t="e">
        <f>SUM(P75)/O75</f>
        <v>#REF!</v>
      </c>
    </row>
    <row r="76" spans="1:17" s="269" customFormat="1" ht="16.149999999999999" hidden="1" customHeight="1" x14ac:dyDescent="0.25">
      <c r="A76" s="266"/>
      <c r="B76" s="288" t="s">
        <v>59</v>
      </c>
      <c r="C76" s="299" t="s">
        <v>164</v>
      </c>
      <c r="D76" s="283">
        <v>0</v>
      </c>
      <c r="E76" s="296">
        <v>461676</v>
      </c>
      <c r="F76" s="285"/>
      <c r="G76" s="285"/>
      <c r="H76" s="285"/>
      <c r="I76" s="776">
        <v>0</v>
      </c>
      <c r="J76" s="776">
        <v>0</v>
      </c>
      <c r="K76" s="776"/>
      <c r="L76" s="776"/>
      <c r="M76" s="776"/>
      <c r="N76" s="286"/>
      <c r="O76" s="284" t="e">
        <f>SUM(D76+#REF!+I76+#REF!)</f>
        <v>#REF!</v>
      </c>
      <c r="P76" s="295" t="e">
        <f>SUM(E76+#REF!+J76+#REF!)</f>
        <v>#REF!</v>
      </c>
      <c r="Q76" s="294">
        <v>0</v>
      </c>
    </row>
    <row r="77" spans="1:17" s="269" customFormat="1" ht="16.149999999999999" hidden="1" customHeight="1" x14ac:dyDescent="0.25">
      <c r="A77" s="266"/>
      <c r="B77" s="287" t="s">
        <v>61</v>
      </c>
      <c r="C77" s="299" t="s">
        <v>165</v>
      </c>
      <c r="D77" s="283">
        <v>17321548.050000001</v>
      </c>
      <c r="E77" s="296">
        <v>23055191.170000002</v>
      </c>
      <c r="F77" s="285"/>
      <c r="G77" s="285"/>
      <c r="H77" s="285"/>
      <c r="I77" s="776">
        <v>429238.72999999992</v>
      </c>
      <c r="J77" s="776">
        <v>1195296.2000000002</v>
      </c>
      <c r="K77" s="776"/>
      <c r="L77" s="776"/>
      <c r="M77" s="776"/>
      <c r="N77" s="286"/>
      <c r="O77" s="284" t="e">
        <f>SUM(D77+#REF!+I77+#REF!)</f>
        <v>#REF!</v>
      </c>
      <c r="P77" s="295" t="e">
        <f>SUM(E77+#REF!+J77+#REF!)</f>
        <v>#REF!</v>
      </c>
      <c r="Q77" s="294" t="e">
        <f>SUM(P77)/O77</f>
        <v>#REF!</v>
      </c>
    </row>
    <row r="78" spans="1:17" s="269" customFormat="1" ht="16.149999999999999" hidden="1" customHeight="1" x14ac:dyDescent="0.25">
      <c r="A78" s="266"/>
      <c r="B78" s="288" t="s">
        <v>63</v>
      </c>
      <c r="C78" s="299" t="s">
        <v>166</v>
      </c>
      <c r="D78" s="283">
        <v>27204338.449999999</v>
      </c>
      <c r="E78" s="296">
        <v>28593196.580000006</v>
      </c>
      <c r="F78" s="285"/>
      <c r="G78" s="285"/>
      <c r="H78" s="285"/>
      <c r="I78" s="776">
        <v>4303330.1500000004</v>
      </c>
      <c r="J78" s="776">
        <v>3365974.9600000004</v>
      </c>
      <c r="K78" s="776"/>
      <c r="L78" s="776"/>
      <c r="M78" s="776"/>
      <c r="N78" s="286"/>
      <c r="O78" s="284" t="e">
        <f>SUM(D78+#REF!+I78+#REF!)</f>
        <v>#REF!</v>
      </c>
      <c r="P78" s="295" t="e">
        <f>SUM(E78+#REF!+J78+#REF!)</f>
        <v>#REF!</v>
      </c>
      <c r="Q78" s="294" t="e">
        <f>SUM(P78)/O78</f>
        <v>#REF!</v>
      </c>
    </row>
    <row r="79" spans="1:17" s="269" customFormat="1" ht="16.149999999999999" hidden="1" customHeight="1" x14ac:dyDescent="0.25">
      <c r="A79" s="266"/>
      <c r="B79" s="288" t="s">
        <v>65</v>
      </c>
      <c r="C79" s="299" t="s">
        <v>167</v>
      </c>
      <c r="D79" s="283">
        <v>4586592.2200000063</v>
      </c>
      <c r="E79" s="296">
        <v>5103729.7000000263</v>
      </c>
      <c r="F79" s="285"/>
      <c r="G79" s="285"/>
      <c r="H79" s="285"/>
      <c r="I79" s="776">
        <v>0</v>
      </c>
      <c r="J79" s="776">
        <v>0</v>
      </c>
      <c r="K79" s="776"/>
      <c r="L79" s="776"/>
      <c r="M79" s="776"/>
      <c r="N79" s="286"/>
      <c r="O79" s="284" t="e">
        <f>SUM(D79+#REF!+I79+#REF!)</f>
        <v>#REF!</v>
      </c>
      <c r="P79" s="295" t="e">
        <f>SUM(E79+#REF!+J79+#REF!)</f>
        <v>#REF!</v>
      </c>
      <c r="Q79" s="294" t="e">
        <f>SUM(P79)/O79</f>
        <v>#REF!</v>
      </c>
    </row>
    <row r="80" spans="1:17" s="269" customFormat="1" ht="16.149999999999999" hidden="1" customHeight="1" x14ac:dyDescent="0.25">
      <c r="A80" s="266"/>
      <c r="B80" s="266"/>
      <c r="C80" s="266"/>
      <c r="I80" s="777"/>
      <c r="J80" s="777"/>
      <c r="K80" s="777"/>
      <c r="L80" s="777"/>
      <c r="M80" s="777"/>
      <c r="N80" s="266"/>
      <c r="O80" s="266"/>
    </row>
    <row r="81" spans="1:17" s="269" customFormat="1" ht="16.149999999999999" hidden="1" customHeight="1" x14ac:dyDescent="0.25">
      <c r="A81" s="266"/>
      <c r="B81" s="266"/>
      <c r="C81" s="266"/>
      <c r="I81" s="777"/>
      <c r="J81" s="777"/>
      <c r="K81" s="777"/>
      <c r="L81" s="777"/>
      <c r="M81" s="777"/>
      <c r="N81" s="266"/>
      <c r="O81" s="266"/>
    </row>
    <row r="82" spans="1:17" s="269" customFormat="1" ht="16.149999999999999" hidden="1" customHeight="1" x14ac:dyDescent="0.25">
      <c r="A82" s="266"/>
      <c r="B82" s="266"/>
      <c r="C82" s="266"/>
      <c r="I82" s="777"/>
      <c r="J82" s="777"/>
      <c r="K82" s="777"/>
      <c r="L82" s="777"/>
      <c r="M82" s="777"/>
      <c r="N82" s="266"/>
      <c r="O82" s="266"/>
    </row>
    <row r="83" spans="1:17" s="269" customFormat="1" ht="16.149999999999999" hidden="1" customHeight="1" x14ac:dyDescent="0.25">
      <c r="A83" s="266"/>
      <c r="B83" s="266"/>
      <c r="C83" s="266"/>
      <c r="I83" s="777"/>
      <c r="J83" s="777"/>
      <c r="K83" s="777"/>
      <c r="L83" s="777"/>
      <c r="M83" s="777"/>
      <c r="N83" s="266"/>
      <c r="O83" s="266"/>
    </row>
    <row r="84" spans="1:17" s="269" customFormat="1" ht="16.149999999999999" hidden="1" customHeight="1" x14ac:dyDescent="0.25">
      <c r="A84" s="266"/>
      <c r="B84" s="266"/>
      <c r="C84" s="266"/>
      <c r="I84" s="777"/>
      <c r="J84" s="777"/>
      <c r="K84" s="777"/>
      <c r="L84" s="777"/>
      <c r="M84" s="777"/>
      <c r="N84" s="266"/>
      <c r="O84" s="266"/>
    </row>
    <row r="85" spans="1:17" s="269" customFormat="1" ht="16.149999999999999" hidden="1" customHeight="1" x14ac:dyDescent="0.25">
      <c r="A85" s="266"/>
      <c r="B85" s="266"/>
      <c r="C85" s="266"/>
      <c r="I85" s="777"/>
      <c r="J85" s="777"/>
      <c r="K85" s="777"/>
      <c r="L85" s="777"/>
      <c r="M85" s="777"/>
      <c r="N85" s="266"/>
      <c r="O85" s="266"/>
    </row>
    <row r="86" spans="1:17" s="269" customFormat="1" ht="16.149999999999999" hidden="1" customHeight="1" x14ac:dyDescent="0.25">
      <c r="A86" s="266"/>
      <c r="B86" s="266"/>
      <c r="C86" s="266"/>
      <c r="I86" s="777"/>
      <c r="J86" s="777"/>
      <c r="K86" s="777"/>
      <c r="L86" s="777"/>
      <c r="M86" s="777"/>
      <c r="N86" s="266"/>
      <c r="O86" s="266"/>
    </row>
    <row r="87" spans="1:17" s="269" customFormat="1" ht="16.149999999999999" hidden="1" customHeight="1" x14ac:dyDescent="0.25">
      <c r="A87" s="266"/>
      <c r="B87" s="266"/>
      <c r="C87" s="266"/>
      <c r="I87" s="777"/>
      <c r="J87" s="777"/>
      <c r="K87" s="777"/>
      <c r="L87" s="777"/>
      <c r="M87" s="777"/>
      <c r="N87" s="266"/>
      <c r="O87" s="266"/>
    </row>
    <row r="88" spans="1:17" s="269" customFormat="1" ht="16.149999999999999" hidden="1" customHeight="1" x14ac:dyDescent="0.25">
      <c r="A88" s="266"/>
      <c r="B88" s="266"/>
      <c r="C88" s="266"/>
      <c r="I88" s="777"/>
      <c r="J88" s="777"/>
      <c r="K88" s="777"/>
      <c r="L88" s="777"/>
      <c r="M88" s="777"/>
      <c r="N88" s="266"/>
      <c r="O88" s="266"/>
    </row>
    <row r="89" spans="1:17" s="269" customFormat="1" ht="16.149999999999999" hidden="1" customHeight="1" x14ac:dyDescent="0.25">
      <c r="A89" s="266"/>
      <c r="B89" s="266"/>
      <c r="C89" s="266"/>
      <c r="I89" s="777"/>
      <c r="J89" s="777"/>
      <c r="K89" s="777"/>
      <c r="L89" s="777"/>
      <c r="M89" s="777"/>
      <c r="N89" s="266"/>
      <c r="O89" s="266"/>
    </row>
    <row r="90" spans="1:17" s="269" customFormat="1" ht="16.149999999999999" hidden="1" customHeight="1" x14ac:dyDescent="0.25">
      <c r="A90" s="266"/>
      <c r="B90" s="266"/>
      <c r="C90" s="266"/>
      <c r="I90" s="777"/>
      <c r="J90" s="777"/>
      <c r="K90" s="777"/>
      <c r="L90" s="777"/>
      <c r="M90" s="777"/>
      <c r="N90" s="266"/>
      <c r="O90" s="266"/>
    </row>
    <row r="91" spans="1:17" s="269" customFormat="1" ht="16.149999999999999" hidden="1" customHeight="1" x14ac:dyDescent="0.25">
      <c r="A91" s="266"/>
      <c r="B91" s="266"/>
      <c r="C91" s="266"/>
      <c r="I91" s="777"/>
      <c r="J91" s="777"/>
      <c r="K91" s="777"/>
      <c r="L91" s="777"/>
      <c r="M91" s="777"/>
      <c r="N91" s="266"/>
      <c r="O91" s="266"/>
    </row>
    <row r="92" spans="1:17" s="269" customFormat="1" ht="16.149999999999999" hidden="1" customHeight="1" x14ac:dyDescent="0.25">
      <c r="A92" s="266"/>
      <c r="B92" s="266"/>
      <c r="C92" s="266"/>
      <c r="I92" s="777"/>
      <c r="J92" s="777"/>
      <c r="K92" s="777"/>
      <c r="L92" s="777"/>
      <c r="M92" s="777"/>
      <c r="N92" s="266"/>
      <c r="O92" s="266"/>
    </row>
    <row r="93" spans="1:17" s="269" customFormat="1" ht="16.149999999999999" hidden="1" customHeight="1" x14ac:dyDescent="0.25">
      <c r="A93" s="282"/>
      <c r="B93" s="282"/>
      <c r="C93" s="282"/>
      <c r="D93" s="271"/>
      <c r="E93" s="271"/>
      <c r="F93" s="271"/>
      <c r="G93" s="271"/>
      <c r="H93" s="271"/>
      <c r="I93" s="777"/>
      <c r="J93" s="777"/>
      <c r="K93" s="777"/>
      <c r="L93" s="777"/>
      <c r="M93" s="777"/>
      <c r="N93" s="282"/>
      <c r="O93" s="282"/>
      <c r="P93" s="271"/>
      <c r="Q93" s="271"/>
    </row>
    <row r="94" spans="1:17" s="269" customFormat="1" ht="16.149999999999999" hidden="1" customHeight="1" x14ac:dyDescent="0.25">
      <c r="A94" s="282"/>
      <c r="B94" s="282"/>
      <c r="C94" s="282"/>
      <c r="D94" s="271"/>
      <c r="E94" s="271"/>
      <c r="F94" s="271"/>
      <c r="G94" s="271"/>
      <c r="H94" s="271"/>
      <c r="I94" s="777"/>
      <c r="J94" s="777"/>
      <c r="K94" s="777"/>
      <c r="L94" s="777"/>
      <c r="M94" s="777"/>
      <c r="N94" s="282"/>
      <c r="O94" s="282"/>
      <c r="P94" s="271"/>
      <c r="Q94" s="271"/>
    </row>
    <row r="95" spans="1:17" s="269" customFormat="1" ht="16.149999999999999" hidden="1" customHeight="1" x14ac:dyDescent="0.25">
      <c r="A95" s="282"/>
      <c r="B95" s="282"/>
      <c r="C95" s="282"/>
      <c r="D95" s="271"/>
      <c r="E95" s="271"/>
      <c r="F95" s="271"/>
      <c r="G95" s="271"/>
      <c r="H95" s="271"/>
      <c r="I95" s="777"/>
      <c r="J95" s="777"/>
      <c r="K95" s="777"/>
      <c r="L95" s="777"/>
      <c r="M95" s="777"/>
      <c r="N95" s="282"/>
      <c r="O95" s="282"/>
      <c r="P95" s="271"/>
      <c r="Q95" s="271"/>
    </row>
    <row r="96" spans="1:17" s="269" customFormat="1" ht="16.149999999999999" hidden="1" customHeight="1" x14ac:dyDescent="0.25">
      <c r="A96" s="282"/>
      <c r="B96" s="282"/>
      <c r="C96" s="282"/>
      <c r="D96" s="271"/>
      <c r="E96" s="271"/>
      <c r="F96" s="271"/>
      <c r="G96" s="271"/>
      <c r="H96" s="271"/>
      <c r="I96" s="777"/>
      <c r="J96" s="777"/>
      <c r="K96" s="777"/>
      <c r="L96" s="777"/>
      <c r="M96" s="777"/>
      <c r="N96" s="282"/>
      <c r="O96" s="282"/>
      <c r="P96" s="271"/>
      <c r="Q96" s="271"/>
    </row>
    <row r="97" spans="1:28" s="269" customFormat="1" ht="16.149999999999999" hidden="1" customHeight="1" x14ac:dyDescent="0.25">
      <c r="A97" s="282"/>
      <c r="B97" s="282"/>
      <c r="C97" s="282"/>
      <c r="D97" s="271"/>
      <c r="E97" s="271"/>
      <c r="F97" s="271"/>
      <c r="G97" s="271"/>
      <c r="H97" s="271"/>
      <c r="I97" s="777"/>
      <c r="J97" s="777"/>
      <c r="K97" s="777"/>
      <c r="L97" s="777"/>
      <c r="M97" s="777"/>
      <c r="N97" s="282"/>
      <c r="O97" s="282"/>
      <c r="P97" s="271"/>
      <c r="Q97" s="271"/>
    </row>
    <row r="98" spans="1:28" s="269" customFormat="1" ht="16.149999999999999" hidden="1" customHeight="1" x14ac:dyDescent="0.25">
      <c r="A98" s="282"/>
      <c r="B98" s="282"/>
      <c r="C98" s="282"/>
      <c r="D98" s="271"/>
      <c r="E98" s="271"/>
      <c r="F98" s="271"/>
      <c r="G98" s="271"/>
      <c r="H98" s="271"/>
      <c r="I98" s="777"/>
      <c r="J98" s="777"/>
      <c r="K98" s="777"/>
      <c r="L98" s="777"/>
      <c r="M98" s="777"/>
      <c r="N98" s="282"/>
      <c r="O98" s="282"/>
      <c r="P98" s="271"/>
      <c r="Q98" s="271"/>
    </row>
    <row r="99" spans="1:28" s="269" customFormat="1" ht="16.149999999999999" hidden="1" customHeight="1" x14ac:dyDescent="0.25">
      <c r="A99" s="282"/>
      <c r="B99" s="282"/>
      <c r="C99" s="282"/>
      <c r="D99" s="271"/>
      <c r="E99" s="271"/>
      <c r="F99" s="271"/>
      <c r="G99" s="271"/>
      <c r="H99" s="271"/>
      <c r="I99" s="777"/>
      <c r="J99" s="777"/>
      <c r="K99" s="777"/>
      <c r="L99" s="777"/>
      <c r="M99" s="777"/>
      <c r="N99" s="282"/>
      <c r="O99" s="282"/>
      <c r="P99" s="271"/>
      <c r="Q99" s="271"/>
    </row>
    <row r="100" spans="1:28" s="269" customFormat="1" ht="16.149999999999999" hidden="1" customHeight="1" x14ac:dyDescent="0.25">
      <c r="A100" s="282"/>
      <c r="B100" s="282"/>
      <c r="C100" s="282"/>
      <c r="D100" s="271"/>
      <c r="E100" s="271"/>
      <c r="F100" s="271"/>
      <c r="G100" s="271"/>
      <c r="H100" s="271"/>
      <c r="I100" s="777"/>
      <c r="J100" s="777"/>
      <c r="K100" s="777"/>
      <c r="L100" s="777"/>
      <c r="M100" s="777"/>
      <c r="N100" s="282"/>
      <c r="O100" s="282"/>
      <c r="P100" s="271"/>
      <c r="Q100" s="271"/>
    </row>
    <row r="101" spans="1:28" s="269" customFormat="1" ht="16.149999999999999" hidden="1" customHeight="1" x14ac:dyDescent="0.25">
      <c r="A101" s="282"/>
      <c r="B101" s="282"/>
      <c r="C101" s="282"/>
      <c r="D101" s="271"/>
      <c r="E101" s="271"/>
      <c r="F101" s="271"/>
      <c r="G101" s="271"/>
      <c r="H101" s="271"/>
      <c r="I101" s="777"/>
      <c r="J101" s="777"/>
      <c r="K101" s="777"/>
      <c r="L101" s="777"/>
      <c r="M101" s="777"/>
      <c r="N101" s="282"/>
      <c r="O101" s="282"/>
      <c r="P101" s="271"/>
      <c r="Q101" s="271"/>
    </row>
    <row r="102" spans="1:28" s="269" customFormat="1" ht="16.149999999999999" hidden="1" customHeight="1" x14ac:dyDescent="0.25">
      <c r="A102" s="282"/>
      <c r="B102" s="282"/>
      <c r="C102" s="282"/>
      <c r="D102" s="271"/>
      <c r="E102" s="271"/>
      <c r="F102" s="271"/>
      <c r="G102" s="271"/>
      <c r="H102" s="271"/>
      <c r="I102" s="777"/>
      <c r="J102" s="777"/>
      <c r="K102" s="777"/>
      <c r="L102" s="777"/>
      <c r="M102" s="777"/>
      <c r="N102" s="282"/>
      <c r="O102" s="282"/>
      <c r="P102" s="271"/>
      <c r="Q102" s="271"/>
    </row>
    <row r="103" spans="1:28" s="269" customFormat="1" ht="16.149999999999999" hidden="1" customHeight="1" x14ac:dyDescent="0.25">
      <c r="A103" s="282"/>
      <c r="B103" s="282"/>
      <c r="C103" s="282"/>
      <c r="D103" s="271"/>
      <c r="E103" s="271"/>
      <c r="F103" s="271"/>
      <c r="G103" s="271"/>
      <c r="H103" s="271"/>
      <c r="I103" s="777"/>
      <c r="J103" s="777"/>
      <c r="K103" s="777"/>
      <c r="L103" s="777"/>
      <c r="M103" s="777"/>
      <c r="N103" s="282"/>
      <c r="O103" s="282"/>
      <c r="P103" s="271"/>
      <c r="Q103" s="271"/>
    </row>
    <row r="104" spans="1:28" s="269" customFormat="1" ht="16.149999999999999" hidden="1" customHeight="1" x14ac:dyDescent="0.25">
      <c r="A104" s="282"/>
      <c r="B104" s="282"/>
      <c r="C104" s="282"/>
      <c r="D104" s="271"/>
      <c r="E104" s="271"/>
      <c r="F104" s="271"/>
      <c r="G104" s="271"/>
      <c r="H104" s="271"/>
      <c r="I104" s="777"/>
      <c r="J104" s="777"/>
      <c r="K104" s="777"/>
      <c r="L104" s="777"/>
      <c r="M104" s="777"/>
      <c r="N104" s="282"/>
      <c r="O104" s="282"/>
      <c r="P104" s="271"/>
      <c r="Q104" s="271"/>
    </row>
    <row r="105" spans="1:28" s="269" customFormat="1" ht="16.149999999999999" hidden="1" customHeight="1" x14ac:dyDescent="0.25">
      <c r="A105" s="282"/>
      <c r="B105" s="282"/>
      <c r="C105" s="282"/>
      <c r="D105" s="271"/>
      <c r="E105" s="271"/>
      <c r="F105" s="271"/>
      <c r="G105" s="271"/>
      <c r="H105" s="271"/>
      <c r="I105" s="777"/>
      <c r="J105" s="777"/>
      <c r="K105" s="777"/>
      <c r="L105" s="777"/>
      <c r="M105" s="777"/>
      <c r="N105" s="282"/>
      <c r="O105" s="282"/>
      <c r="P105" s="271"/>
      <c r="Q105" s="271"/>
    </row>
    <row r="106" spans="1:28" s="269" customFormat="1" ht="16.149999999999999" hidden="1" customHeight="1" x14ac:dyDescent="0.25">
      <c r="A106" s="282"/>
      <c r="B106" s="282"/>
      <c r="C106" s="282"/>
      <c r="D106" s="271"/>
      <c r="E106" s="271"/>
      <c r="F106" s="271"/>
      <c r="G106" s="271"/>
      <c r="H106" s="271"/>
      <c r="I106" s="777"/>
      <c r="J106" s="777"/>
      <c r="K106" s="777"/>
      <c r="L106" s="777"/>
      <c r="M106" s="777"/>
      <c r="N106" s="282"/>
      <c r="O106" s="282"/>
      <c r="P106" s="271"/>
      <c r="Q106" s="271"/>
    </row>
    <row r="107" spans="1:28" s="269" customFormat="1" ht="16.149999999999999" hidden="1" customHeight="1" x14ac:dyDescent="0.25">
      <c r="A107" s="282"/>
      <c r="B107" s="282"/>
      <c r="C107" s="282"/>
      <c r="D107" s="271"/>
      <c r="E107" s="271"/>
      <c r="F107" s="271"/>
      <c r="G107" s="271"/>
      <c r="H107" s="271"/>
      <c r="I107" s="777"/>
      <c r="J107" s="777"/>
      <c r="K107" s="777"/>
      <c r="L107" s="777"/>
      <c r="M107" s="777"/>
      <c r="N107" s="282"/>
      <c r="O107" s="282"/>
      <c r="P107" s="271"/>
      <c r="Q107" s="271"/>
    </row>
    <row r="108" spans="1:28" s="269" customFormat="1" ht="16.149999999999999" hidden="1" customHeight="1" x14ac:dyDescent="0.25">
      <c r="A108" s="282"/>
      <c r="B108" s="282"/>
      <c r="C108" s="282"/>
      <c r="D108" s="271"/>
      <c r="E108" s="271"/>
      <c r="F108" s="271"/>
      <c r="G108" s="271"/>
      <c r="H108" s="271"/>
      <c r="I108" s="777"/>
      <c r="J108" s="777"/>
      <c r="K108" s="777"/>
      <c r="L108" s="777"/>
      <c r="M108" s="777"/>
      <c r="N108" s="282"/>
      <c r="O108" s="282"/>
      <c r="P108" s="271"/>
      <c r="Q108" s="271"/>
    </row>
    <row r="109" spans="1:28" s="269" customFormat="1" ht="16.149999999999999" hidden="1" customHeight="1" x14ac:dyDescent="0.25">
      <c r="A109" s="282"/>
      <c r="B109" s="282"/>
      <c r="C109" s="282"/>
      <c r="D109" s="271"/>
      <c r="E109" s="271"/>
      <c r="F109" s="271"/>
      <c r="G109" s="271"/>
      <c r="H109" s="271"/>
      <c r="I109" s="777"/>
      <c r="J109" s="777"/>
      <c r="K109" s="777"/>
      <c r="L109" s="777"/>
      <c r="M109" s="777"/>
      <c r="N109" s="282"/>
      <c r="O109" s="282"/>
      <c r="P109" s="271"/>
      <c r="Q109" s="271"/>
    </row>
    <row r="110" spans="1:28" s="269" customFormat="1" ht="16.149999999999999" hidden="1" customHeight="1" x14ac:dyDescent="0.25">
      <c r="A110" s="282"/>
      <c r="B110" s="282"/>
      <c r="C110" s="282"/>
      <c r="D110" s="271"/>
      <c r="E110" s="271"/>
      <c r="F110" s="271"/>
      <c r="G110" s="271"/>
      <c r="H110" s="271"/>
      <c r="I110" s="777"/>
      <c r="J110" s="777"/>
      <c r="K110" s="777"/>
      <c r="L110" s="777"/>
      <c r="M110" s="777"/>
      <c r="N110" s="282"/>
      <c r="O110" s="282"/>
      <c r="P110" s="271"/>
      <c r="Q110" s="271"/>
    </row>
    <row r="111" spans="1:28" s="282" customFormat="1" ht="16.149999999999999" hidden="1" customHeight="1" x14ac:dyDescent="0.25">
      <c r="D111" s="271"/>
      <c r="E111" s="271"/>
      <c r="F111" s="271"/>
      <c r="G111" s="271"/>
      <c r="H111" s="271"/>
      <c r="I111" s="777"/>
      <c r="J111" s="777"/>
      <c r="K111" s="777"/>
      <c r="L111" s="777"/>
      <c r="M111" s="777"/>
      <c r="P111" s="271"/>
      <c r="Q111" s="271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s="282" customFormat="1" ht="16.149999999999999" hidden="1" customHeight="1" x14ac:dyDescent="0.25">
      <c r="D112" s="271"/>
      <c r="E112" s="271"/>
      <c r="F112" s="271"/>
      <c r="G112" s="271"/>
      <c r="H112" s="271"/>
      <c r="I112" s="777"/>
      <c r="J112" s="777"/>
      <c r="K112" s="777"/>
      <c r="L112" s="777"/>
      <c r="M112" s="777"/>
      <c r="P112" s="271"/>
      <c r="Q112" s="271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4:28" s="282" customFormat="1" ht="16.149999999999999" hidden="1" customHeight="1" x14ac:dyDescent="0.25">
      <c r="D113" s="271"/>
      <c r="E113" s="271"/>
      <c r="F113" s="271"/>
      <c r="G113" s="271"/>
      <c r="H113" s="271"/>
      <c r="I113" s="777"/>
      <c r="J113" s="777"/>
      <c r="K113" s="777"/>
      <c r="L113" s="777"/>
      <c r="M113" s="777"/>
      <c r="P113" s="271"/>
      <c r="Q113" s="271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4:28" s="282" customFormat="1" ht="16.149999999999999" hidden="1" customHeight="1" x14ac:dyDescent="0.25">
      <c r="D114" s="271"/>
      <c r="E114" s="271"/>
      <c r="F114" s="271"/>
      <c r="G114" s="271"/>
      <c r="H114" s="271"/>
      <c r="I114" s="777"/>
      <c r="J114" s="777"/>
      <c r="K114" s="777"/>
      <c r="L114" s="777"/>
      <c r="M114" s="777"/>
      <c r="P114" s="271"/>
      <c r="Q114" s="271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4:28" s="282" customFormat="1" ht="16.149999999999999" hidden="1" customHeight="1" x14ac:dyDescent="0.25">
      <c r="D115" s="271"/>
      <c r="E115" s="271"/>
      <c r="F115" s="271"/>
      <c r="G115" s="271"/>
      <c r="H115" s="271"/>
      <c r="I115" s="777"/>
      <c r="J115" s="777"/>
      <c r="K115" s="777"/>
      <c r="L115" s="777"/>
      <c r="M115" s="777"/>
      <c r="P115" s="271"/>
      <c r="Q115" s="271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4:28" s="282" customFormat="1" ht="16.149999999999999" hidden="1" customHeight="1" x14ac:dyDescent="0.25">
      <c r="D116" s="271"/>
      <c r="E116" s="271"/>
      <c r="F116" s="271"/>
      <c r="G116" s="271"/>
      <c r="H116" s="271"/>
      <c r="I116" s="777"/>
      <c r="J116" s="777"/>
      <c r="K116" s="777"/>
      <c r="L116" s="777"/>
      <c r="M116" s="777"/>
      <c r="P116" s="271"/>
      <c r="Q116" s="271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4:28" s="282" customFormat="1" ht="16.149999999999999" hidden="1" customHeight="1" x14ac:dyDescent="0.25">
      <c r="D117" s="271"/>
      <c r="E117" s="271"/>
      <c r="F117" s="271"/>
      <c r="G117" s="271"/>
      <c r="H117" s="271"/>
      <c r="I117" s="777"/>
      <c r="J117" s="777"/>
      <c r="K117" s="777"/>
      <c r="L117" s="777"/>
      <c r="M117" s="777"/>
      <c r="P117" s="271"/>
      <c r="Q117" s="271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4:28" s="282" customFormat="1" ht="16.149999999999999" hidden="1" customHeight="1" x14ac:dyDescent="0.25">
      <c r="D118" s="271"/>
      <c r="E118" s="271"/>
      <c r="F118" s="271"/>
      <c r="G118" s="271"/>
      <c r="H118" s="271"/>
      <c r="I118" s="777"/>
      <c r="J118" s="777"/>
      <c r="K118" s="777"/>
      <c r="L118" s="777"/>
      <c r="M118" s="777"/>
      <c r="P118" s="271"/>
      <c r="Q118" s="271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</row>
    <row r="119" spans="4:28" s="282" customFormat="1" ht="16.149999999999999" hidden="1" customHeight="1" x14ac:dyDescent="0.25">
      <c r="D119" s="271"/>
      <c r="E119" s="271"/>
      <c r="F119" s="271"/>
      <c r="G119" s="271"/>
      <c r="H119" s="271"/>
      <c r="I119" s="777"/>
      <c r="J119" s="777"/>
      <c r="K119" s="777"/>
      <c r="L119" s="777"/>
      <c r="M119" s="777"/>
      <c r="P119" s="271"/>
      <c r="Q119" s="271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</row>
    <row r="120" spans="4:28" s="282" customFormat="1" ht="16.149999999999999" hidden="1" customHeight="1" x14ac:dyDescent="0.25">
      <c r="D120" s="271"/>
      <c r="E120" s="271"/>
      <c r="F120" s="271"/>
      <c r="G120" s="271"/>
      <c r="H120" s="271"/>
      <c r="I120" s="777"/>
      <c r="J120" s="777"/>
      <c r="K120" s="777"/>
      <c r="L120" s="777"/>
      <c r="M120" s="777"/>
      <c r="P120" s="271"/>
      <c r="Q120" s="271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</row>
    <row r="121" spans="4:28" s="282" customFormat="1" ht="16.149999999999999" hidden="1" customHeight="1" x14ac:dyDescent="0.25">
      <c r="D121" s="271"/>
      <c r="E121" s="271"/>
      <c r="F121" s="271"/>
      <c r="G121" s="271"/>
      <c r="H121" s="271"/>
      <c r="I121" s="777"/>
      <c r="J121" s="777"/>
      <c r="K121" s="777"/>
      <c r="L121" s="777"/>
      <c r="M121" s="777"/>
      <c r="P121" s="271"/>
      <c r="Q121" s="271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</row>
    <row r="122" spans="4:28" s="282" customFormat="1" ht="16.149999999999999" hidden="1" customHeight="1" x14ac:dyDescent="0.25">
      <c r="D122" s="271"/>
      <c r="E122" s="271"/>
      <c r="F122" s="271"/>
      <c r="G122" s="271"/>
      <c r="H122" s="271"/>
      <c r="I122" s="777"/>
      <c r="J122" s="777"/>
      <c r="K122" s="777"/>
      <c r="L122" s="777"/>
      <c r="M122" s="777"/>
      <c r="P122" s="271"/>
      <c r="Q122" s="271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</row>
    <row r="123" spans="4:28" s="282" customFormat="1" ht="16.149999999999999" hidden="1" customHeight="1" x14ac:dyDescent="0.25">
      <c r="D123" s="271"/>
      <c r="E123" s="271"/>
      <c r="F123" s="271"/>
      <c r="G123" s="271"/>
      <c r="H123" s="271"/>
      <c r="I123" s="777"/>
      <c r="J123" s="777"/>
      <c r="K123" s="777"/>
      <c r="L123" s="777"/>
      <c r="M123" s="777"/>
      <c r="P123" s="271"/>
      <c r="Q123" s="271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</row>
    <row r="124" spans="4:28" s="282" customFormat="1" ht="16.149999999999999" hidden="1" customHeight="1" x14ac:dyDescent="0.25">
      <c r="D124" s="271"/>
      <c r="E124" s="271"/>
      <c r="F124" s="271"/>
      <c r="G124" s="271"/>
      <c r="H124" s="271"/>
      <c r="I124" s="777"/>
      <c r="J124" s="777"/>
      <c r="K124" s="777"/>
      <c r="L124" s="777"/>
      <c r="M124" s="777"/>
      <c r="P124" s="271"/>
      <c r="Q124" s="271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</row>
    <row r="125" spans="4:28" s="282" customFormat="1" ht="16.149999999999999" hidden="1" customHeight="1" x14ac:dyDescent="0.25">
      <c r="D125" s="271"/>
      <c r="E125" s="271"/>
      <c r="F125" s="271"/>
      <c r="G125" s="271"/>
      <c r="H125" s="271"/>
      <c r="I125" s="777"/>
      <c r="J125" s="777"/>
      <c r="K125" s="777"/>
      <c r="L125" s="777"/>
      <c r="M125" s="777"/>
      <c r="P125" s="271"/>
      <c r="Q125" s="271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4:28" s="282" customFormat="1" ht="16.149999999999999" hidden="1" customHeight="1" x14ac:dyDescent="0.25">
      <c r="D126" s="271"/>
      <c r="E126" s="271"/>
      <c r="F126" s="271"/>
      <c r="G126" s="271"/>
      <c r="H126" s="271"/>
      <c r="I126" s="777"/>
      <c r="J126" s="777"/>
      <c r="K126" s="777"/>
      <c r="L126" s="777"/>
      <c r="M126" s="777"/>
      <c r="P126" s="271"/>
      <c r="Q126" s="271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4:28" s="282" customFormat="1" ht="16.149999999999999" hidden="1" customHeight="1" x14ac:dyDescent="0.25">
      <c r="D127" s="271"/>
      <c r="E127" s="271"/>
      <c r="F127" s="271"/>
      <c r="G127" s="271"/>
      <c r="H127" s="271"/>
      <c r="I127" s="777"/>
      <c r="J127" s="777"/>
      <c r="K127" s="777"/>
      <c r="L127" s="777"/>
      <c r="M127" s="777"/>
      <c r="P127" s="271"/>
      <c r="Q127" s="271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</row>
    <row r="128" spans="4:28" s="282" customFormat="1" ht="16.149999999999999" hidden="1" customHeight="1" x14ac:dyDescent="0.25">
      <c r="D128" s="271"/>
      <c r="E128" s="271"/>
      <c r="F128" s="271"/>
      <c r="G128" s="271"/>
      <c r="H128" s="271"/>
      <c r="I128" s="777"/>
      <c r="J128" s="777"/>
      <c r="K128" s="777"/>
      <c r="L128" s="777"/>
      <c r="M128" s="777"/>
      <c r="P128" s="271"/>
      <c r="Q128" s="271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4:28" s="282" customFormat="1" ht="16.149999999999999" hidden="1" customHeight="1" x14ac:dyDescent="0.25">
      <c r="D129" s="271"/>
      <c r="E129" s="271"/>
      <c r="F129" s="271"/>
      <c r="G129" s="271"/>
      <c r="H129" s="271"/>
      <c r="I129" s="777"/>
      <c r="J129" s="777"/>
      <c r="K129" s="777"/>
      <c r="L129" s="777"/>
      <c r="M129" s="777"/>
      <c r="P129" s="271"/>
      <c r="Q129" s="271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</row>
    <row r="130" spans="4:28" s="282" customFormat="1" ht="16.149999999999999" hidden="1" customHeight="1" x14ac:dyDescent="0.25">
      <c r="D130" s="271"/>
      <c r="E130" s="271"/>
      <c r="F130" s="271"/>
      <c r="G130" s="271"/>
      <c r="H130" s="271"/>
      <c r="I130" s="777"/>
      <c r="J130" s="777"/>
      <c r="K130" s="777"/>
      <c r="L130" s="777"/>
      <c r="M130" s="777"/>
      <c r="P130" s="271"/>
      <c r="Q130" s="271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</row>
    <row r="131" spans="4:28" s="282" customFormat="1" ht="16.149999999999999" hidden="1" customHeight="1" x14ac:dyDescent="0.25">
      <c r="D131" s="271"/>
      <c r="E131" s="271"/>
      <c r="F131" s="271"/>
      <c r="G131" s="271"/>
      <c r="H131" s="271"/>
      <c r="I131" s="777"/>
      <c r="J131" s="777"/>
      <c r="K131" s="777"/>
      <c r="L131" s="777"/>
      <c r="M131" s="777"/>
      <c r="P131" s="271"/>
      <c r="Q131" s="271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</row>
    <row r="132" spans="4:28" s="282" customFormat="1" ht="16.149999999999999" hidden="1" customHeight="1" x14ac:dyDescent="0.25">
      <c r="D132" s="271"/>
      <c r="E132" s="271"/>
      <c r="F132" s="271"/>
      <c r="G132" s="271"/>
      <c r="H132" s="271"/>
      <c r="I132" s="777"/>
      <c r="J132" s="777"/>
      <c r="K132" s="777"/>
      <c r="L132" s="777"/>
      <c r="M132" s="777"/>
      <c r="P132" s="271"/>
      <c r="Q132" s="271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</row>
    <row r="133" spans="4:28" s="282" customFormat="1" ht="16.149999999999999" hidden="1" customHeight="1" x14ac:dyDescent="0.25">
      <c r="D133" s="271"/>
      <c r="E133" s="271"/>
      <c r="F133" s="271"/>
      <c r="G133" s="271"/>
      <c r="H133" s="271"/>
      <c r="I133" s="777"/>
      <c r="J133" s="777"/>
      <c r="K133" s="777"/>
      <c r="L133" s="777"/>
      <c r="M133" s="777"/>
      <c r="P133" s="271"/>
      <c r="Q133" s="271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</row>
    <row r="134" spans="4:28" s="282" customFormat="1" ht="16.149999999999999" hidden="1" customHeight="1" x14ac:dyDescent="0.25">
      <c r="D134" s="271"/>
      <c r="E134" s="271"/>
      <c r="F134" s="271"/>
      <c r="G134" s="271"/>
      <c r="H134" s="271"/>
      <c r="I134" s="777"/>
      <c r="J134" s="777"/>
      <c r="K134" s="777"/>
      <c r="L134" s="777"/>
      <c r="M134" s="777"/>
      <c r="P134" s="271"/>
      <c r="Q134" s="271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</row>
    <row r="135" spans="4:28" s="282" customFormat="1" ht="16.149999999999999" hidden="1" customHeight="1" x14ac:dyDescent="0.25">
      <c r="D135" s="271"/>
      <c r="E135" s="271"/>
      <c r="F135" s="271"/>
      <c r="G135" s="271"/>
      <c r="H135" s="271"/>
      <c r="I135" s="777"/>
      <c r="J135" s="777"/>
      <c r="K135" s="777"/>
      <c r="L135" s="777"/>
      <c r="M135" s="777"/>
      <c r="P135" s="271"/>
      <c r="Q135" s="271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</row>
    <row r="136" spans="4:28" s="282" customFormat="1" ht="16.149999999999999" hidden="1" customHeight="1" x14ac:dyDescent="0.25">
      <c r="D136" s="271"/>
      <c r="E136" s="271"/>
      <c r="F136" s="271"/>
      <c r="G136" s="271"/>
      <c r="H136" s="271"/>
      <c r="I136" s="777"/>
      <c r="J136" s="777"/>
      <c r="K136" s="777"/>
      <c r="L136" s="777"/>
      <c r="M136" s="777"/>
      <c r="P136" s="271"/>
      <c r="Q136" s="271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</row>
    <row r="137" spans="4:28" s="282" customFormat="1" ht="16.149999999999999" hidden="1" customHeight="1" x14ac:dyDescent="0.25">
      <c r="D137" s="271"/>
      <c r="E137" s="271"/>
      <c r="F137" s="271"/>
      <c r="G137" s="271"/>
      <c r="H137" s="271"/>
      <c r="I137" s="777"/>
      <c r="J137" s="777"/>
      <c r="K137" s="777"/>
      <c r="L137" s="777"/>
      <c r="M137" s="777"/>
      <c r="P137" s="271"/>
      <c r="Q137" s="271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</row>
    <row r="138" spans="4:28" s="282" customFormat="1" ht="16.149999999999999" hidden="1" customHeight="1" x14ac:dyDescent="0.25">
      <c r="D138" s="271"/>
      <c r="E138" s="271"/>
      <c r="F138" s="271"/>
      <c r="G138" s="271"/>
      <c r="H138" s="271"/>
      <c r="I138" s="777"/>
      <c r="J138" s="777"/>
      <c r="K138" s="777"/>
      <c r="L138" s="777"/>
      <c r="M138" s="777"/>
      <c r="P138" s="271"/>
      <c r="Q138" s="271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</row>
    <row r="139" spans="4:28" s="282" customFormat="1" ht="16.149999999999999" hidden="1" customHeight="1" x14ac:dyDescent="0.25">
      <c r="D139" s="271"/>
      <c r="E139" s="271"/>
      <c r="F139" s="271"/>
      <c r="G139" s="271"/>
      <c r="H139" s="271"/>
      <c r="I139" s="777"/>
      <c r="J139" s="777"/>
      <c r="K139" s="777"/>
      <c r="L139" s="777"/>
      <c r="M139" s="777"/>
      <c r="P139" s="271"/>
      <c r="Q139" s="271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</row>
    <row r="140" spans="4:28" s="282" customFormat="1" ht="16.149999999999999" hidden="1" customHeight="1" x14ac:dyDescent="0.25">
      <c r="D140" s="271"/>
      <c r="E140" s="271"/>
      <c r="F140" s="271"/>
      <c r="G140" s="271"/>
      <c r="H140" s="271"/>
      <c r="I140" s="777"/>
      <c r="J140" s="777"/>
      <c r="K140" s="777"/>
      <c r="L140" s="777"/>
      <c r="M140" s="777"/>
      <c r="P140" s="271"/>
      <c r="Q140" s="271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</row>
    <row r="141" spans="4:28" s="282" customFormat="1" ht="16.149999999999999" hidden="1" customHeight="1" x14ac:dyDescent="0.25">
      <c r="D141" s="271"/>
      <c r="E141" s="271"/>
      <c r="F141" s="271"/>
      <c r="G141" s="271"/>
      <c r="H141" s="271"/>
      <c r="I141" s="777"/>
      <c r="J141" s="777"/>
      <c r="K141" s="777"/>
      <c r="L141" s="777"/>
      <c r="M141" s="777"/>
      <c r="P141" s="271"/>
      <c r="Q141" s="271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</row>
    <row r="142" spans="4:28" s="282" customFormat="1" ht="16.149999999999999" hidden="1" customHeight="1" x14ac:dyDescent="0.25">
      <c r="D142" s="271"/>
      <c r="E142" s="271"/>
      <c r="F142" s="271"/>
      <c r="G142" s="271"/>
      <c r="H142" s="271"/>
      <c r="I142" s="777"/>
      <c r="J142" s="777"/>
      <c r="K142" s="777"/>
      <c r="L142" s="777"/>
      <c r="M142" s="777"/>
      <c r="P142" s="271"/>
      <c r="Q142" s="271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</row>
    <row r="143" spans="4:28" s="282" customFormat="1" ht="16.149999999999999" hidden="1" customHeight="1" x14ac:dyDescent="0.25">
      <c r="D143" s="271"/>
      <c r="E143" s="271"/>
      <c r="F143" s="271"/>
      <c r="G143" s="271"/>
      <c r="H143" s="271"/>
      <c r="I143" s="777"/>
      <c r="J143" s="777"/>
      <c r="K143" s="777"/>
      <c r="L143" s="777"/>
      <c r="M143" s="777"/>
      <c r="P143" s="271"/>
      <c r="Q143" s="271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</row>
    <row r="144" spans="4:28" s="282" customFormat="1" ht="16.149999999999999" hidden="1" customHeight="1" x14ac:dyDescent="0.25">
      <c r="D144" s="271"/>
      <c r="E144" s="271"/>
      <c r="F144" s="271"/>
      <c r="G144" s="271"/>
      <c r="H144" s="271"/>
      <c r="I144" s="777"/>
      <c r="J144" s="777"/>
      <c r="K144" s="777"/>
      <c r="L144" s="777"/>
      <c r="M144" s="777"/>
      <c r="P144" s="271"/>
      <c r="Q144" s="271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</row>
    <row r="145" spans="4:28" s="282" customFormat="1" ht="16.149999999999999" hidden="1" customHeight="1" x14ac:dyDescent="0.25">
      <c r="D145" s="271"/>
      <c r="E145" s="271"/>
      <c r="F145" s="271"/>
      <c r="G145" s="271"/>
      <c r="H145" s="271"/>
      <c r="I145" s="777"/>
      <c r="J145" s="777"/>
      <c r="K145" s="777"/>
      <c r="L145" s="777"/>
      <c r="M145" s="777"/>
      <c r="P145" s="271"/>
      <c r="Q145" s="271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</row>
    <row r="146" spans="4:28" s="282" customFormat="1" ht="16.149999999999999" hidden="1" customHeight="1" x14ac:dyDescent="0.25">
      <c r="D146" s="271"/>
      <c r="E146" s="271"/>
      <c r="F146" s="271"/>
      <c r="G146" s="271"/>
      <c r="H146" s="271"/>
      <c r="I146" s="777"/>
      <c r="J146" s="777"/>
      <c r="K146" s="777"/>
      <c r="L146" s="777"/>
      <c r="M146" s="777"/>
      <c r="P146" s="271"/>
      <c r="Q146" s="271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</row>
    <row r="147" spans="4:28" s="282" customFormat="1" ht="16.149999999999999" hidden="1" customHeight="1" x14ac:dyDescent="0.25">
      <c r="D147" s="271"/>
      <c r="E147" s="271"/>
      <c r="F147" s="271"/>
      <c r="G147" s="271"/>
      <c r="H147" s="271"/>
      <c r="I147" s="777"/>
      <c r="J147" s="777"/>
      <c r="K147" s="777"/>
      <c r="L147" s="777"/>
      <c r="M147" s="777"/>
      <c r="P147" s="271"/>
      <c r="Q147" s="271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</row>
    <row r="148" spans="4:28" s="282" customFormat="1" ht="16.149999999999999" hidden="1" customHeight="1" x14ac:dyDescent="0.25">
      <c r="D148" s="271"/>
      <c r="E148" s="271"/>
      <c r="F148" s="271"/>
      <c r="G148" s="271"/>
      <c r="H148" s="271"/>
      <c r="I148" s="777"/>
      <c r="J148" s="777"/>
      <c r="K148" s="777"/>
      <c r="L148" s="777"/>
      <c r="M148" s="777"/>
      <c r="P148" s="271"/>
      <c r="Q148" s="271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</row>
    <row r="149" spans="4:28" s="282" customFormat="1" ht="16.149999999999999" hidden="1" customHeight="1" x14ac:dyDescent="0.25">
      <c r="D149" s="271"/>
      <c r="E149" s="271"/>
      <c r="F149" s="271"/>
      <c r="G149" s="271"/>
      <c r="H149" s="271"/>
      <c r="I149" s="777"/>
      <c r="J149" s="777"/>
      <c r="K149" s="777"/>
      <c r="L149" s="777"/>
      <c r="M149" s="777"/>
      <c r="P149" s="271"/>
      <c r="Q149" s="271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</row>
    <row r="150" spans="4:28" s="282" customFormat="1" ht="15" hidden="1" x14ac:dyDescent="0.25">
      <c r="D150" s="271"/>
      <c r="E150" s="271"/>
      <c r="F150" s="271"/>
      <c r="G150" s="271"/>
      <c r="H150" s="271"/>
      <c r="I150" s="777"/>
      <c r="J150" s="777"/>
      <c r="K150" s="777"/>
      <c r="L150" s="777"/>
      <c r="M150" s="777"/>
      <c r="P150" s="271"/>
      <c r="Q150" s="271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</row>
    <row r="151" spans="4:28" s="282" customFormat="1" ht="15" hidden="1" x14ac:dyDescent="0.25">
      <c r="D151" s="271"/>
      <c r="E151" s="271"/>
      <c r="F151" s="271"/>
      <c r="G151" s="271"/>
      <c r="H151" s="271"/>
      <c r="I151" s="777"/>
      <c r="J151" s="777"/>
      <c r="K151" s="777"/>
      <c r="L151" s="777"/>
      <c r="M151" s="777"/>
      <c r="P151" s="271"/>
      <c r="Q151" s="271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</row>
    <row r="152" spans="4:28" s="282" customFormat="1" ht="15" hidden="1" x14ac:dyDescent="0.25">
      <c r="D152" s="271"/>
      <c r="E152" s="271"/>
      <c r="F152" s="271"/>
      <c r="G152" s="271"/>
      <c r="H152" s="271"/>
      <c r="I152" s="777"/>
      <c r="J152" s="777"/>
      <c r="K152" s="777"/>
      <c r="L152" s="777"/>
      <c r="M152" s="777"/>
      <c r="P152" s="271"/>
      <c r="Q152" s="271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</row>
    <row r="153" spans="4:28" s="282" customFormat="1" ht="15" hidden="1" x14ac:dyDescent="0.25">
      <c r="D153" s="271"/>
      <c r="E153" s="271"/>
      <c r="F153" s="271"/>
      <c r="G153" s="271"/>
      <c r="H153" s="271"/>
      <c r="I153" s="777"/>
      <c r="J153" s="777"/>
      <c r="K153" s="777"/>
      <c r="L153" s="777"/>
      <c r="M153" s="777"/>
      <c r="P153" s="271"/>
      <c r="Q153" s="271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</row>
    <row r="154" spans="4:28" s="282" customFormat="1" ht="15" hidden="1" x14ac:dyDescent="0.25">
      <c r="D154" s="271"/>
      <c r="E154" s="271"/>
      <c r="F154" s="271"/>
      <c r="G154" s="271"/>
      <c r="H154" s="271"/>
      <c r="I154" s="777"/>
      <c r="J154" s="777"/>
      <c r="K154" s="777"/>
      <c r="L154" s="777"/>
      <c r="M154" s="777"/>
      <c r="P154" s="271"/>
      <c r="Q154" s="271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</row>
    <row r="155" spans="4:28" s="282" customFormat="1" ht="15" hidden="1" x14ac:dyDescent="0.25">
      <c r="D155" s="271"/>
      <c r="E155" s="271"/>
      <c r="F155" s="271"/>
      <c r="G155" s="271"/>
      <c r="H155" s="271"/>
      <c r="I155" s="777"/>
      <c r="J155" s="777"/>
      <c r="K155" s="777"/>
      <c r="L155" s="777"/>
      <c r="M155" s="777"/>
      <c r="P155" s="271"/>
      <c r="Q155" s="271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</row>
    <row r="156" spans="4:28" s="282" customFormat="1" ht="15" hidden="1" x14ac:dyDescent="0.25">
      <c r="D156" s="271"/>
      <c r="E156" s="271"/>
      <c r="F156" s="271"/>
      <c r="G156" s="271"/>
      <c r="H156" s="271"/>
      <c r="I156" s="777"/>
      <c r="J156" s="777"/>
      <c r="K156" s="777"/>
      <c r="L156" s="777"/>
      <c r="M156" s="777"/>
      <c r="P156" s="271"/>
      <c r="Q156" s="271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</row>
    <row r="157" spans="4:28" s="282" customFormat="1" ht="15" hidden="1" x14ac:dyDescent="0.25">
      <c r="D157" s="271"/>
      <c r="E157" s="271"/>
      <c r="F157" s="271"/>
      <c r="G157" s="271"/>
      <c r="H157" s="271"/>
      <c r="I157" s="777"/>
      <c r="J157" s="777"/>
      <c r="K157" s="777"/>
      <c r="L157" s="777"/>
      <c r="M157" s="777"/>
      <c r="P157" s="271"/>
      <c r="Q157" s="271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</row>
    <row r="158" spans="4:28" s="282" customFormat="1" ht="15" hidden="1" x14ac:dyDescent="0.25">
      <c r="D158" s="271"/>
      <c r="E158" s="271"/>
      <c r="F158" s="271"/>
      <c r="G158" s="271"/>
      <c r="H158" s="271"/>
      <c r="I158" s="777"/>
      <c r="J158" s="777"/>
      <c r="K158" s="777"/>
      <c r="L158" s="777"/>
      <c r="M158" s="777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  <row r="159" spans="4:28" s="282" customFormat="1" ht="15" hidden="1" x14ac:dyDescent="0.25">
      <c r="D159" s="271"/>
      <c r="E159" s="271"/>
      <c r="F159" s="271"/>
      <c r="G159" s="271"/>
      <c r="H159" s="271"/>
      <c r="I159" s="777"/>
      <c r="J159" s="777"/>
      <c r="K159" s="777"/>
      <c r="L159" s="777"/>
      <c r="M159" s="777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4:28" s="282" customFormat="1" ht="15" hidden="1" x14ac:dyDescent="0.25">
      <c r="D160" s="271"/>
      <c r="E160" s="271"/>
      <c r="F160" s="271"/>
      <c r="G160" s="271"/>
      <c r="H160" s="271"/>
      <c r="I160" s="777"/>
      <c r="J160" s="777"/>
      <c r="K160" s="777"/>
      <c r="L160" s="777"/>
      <c r="M160" s="777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</sheetData>
  <mergeCells count="49">
    <mergeCell ref="B4:Q4"/>
    <mergeCell ref="B5:Q5"/>
    <mergeCell ref="P7:Q7"/>
    <mergeCell ref="A8:A9"/>
    <mergeCell ref="B8:B10"/>
    <mergeCell ref="C8:C10"/>
    <mergeCell ref="I8:M8"/>
    <mergeCell ref="O8:Q8"/>
    <mergeCell ref="D8:H8"/>
    <mergeCell ref="K9:L9"/>
    <mergeCell ref="M9:M10"/>
    <mergeCell ref="D9:E9"/>
    <mergeCell ref="I9:J9"/>
    <mergeCell ref="Q9:Q10"/>
    <mergeCell ref="B7:E7"/>
    <mergeCell ref="B37:C37"/>
    <mergeCell ref="F37:G37"/>
    <mergeCell ref="B39:C39"/>
    <mergeCell ref="F39:G39"/>
    <mergeCell ref="K37:L37"/>
    <mergeCell ref="K39:L39"/>
    <mergeCell ref="B30:C30"/>
    <mergeCell ref="F9:G9"/>
    <mergeCell ref="H9:H10"/>
    <mergeCell ref="F30:G30"/>
    <mergeCell ref="O9:P9"/>
    <mergeCell ref="K30:L30"/>
    <mergeCell ref="B42:B44"/>
    <mergeCell ref="C42:C44"/>
    <mergeCell ref="D42:H42"/>
    <mergeCell ref="I42:M42"/>
    <mergeCell ref="O42:Q42"/>
    <mergeCell ref="D43:E43"/>
    <mergeCell ref="F43:G43"/>
    <mergeCell ref="H43:H44"/>
    <mergeCell ref="I43:J43"/>
    <mergeCell ref="K43:L43"/>
    <mergeCell ref="M43:M44"/>
    <mergeCell ref="O43:P43"/>
    <mergeCell ref="Q43:Q44"/>
    <mergeCell ref="B73:C73"/>
    <mergeCell ref="F73:G73"/>
    <mergeCell ref="K73:L73"/>
    <mergeCell ref="B64:C64"/>
    <mergeCell ref="F64:G64"/>
    <mergeCell ref="K64:L64"/>
    <mergeCell ref="B71:C71"/>
    <mergeCell ref="F71:G71"/>
    <mergeCell ref="K71:L71"/>
  </mergeCells>
  <conditionalFormatting sqref="Q74:Q79 Q12:Q29">
    <cfRule type="cellIs" dxfId="1030" priority="69" stopIfTrue="1" operator="lessThan">
      <formula>1</formula>
    </cfRule>
    <cfRule type="cellIs" dxfId="1029" priority="70" stopIfTrue="1" operator="greaterThan">
      <formula>1</formula>
    </cfRule>
  </conditionalFormatting>
  <conditionalFormatting sqref="Q30:Q31 Q38 Q41">
    <cfRule type="cellIs" dxfId="1028" priority="65" stopIfTrue="1" operator="lessThan">
      <formula>1</formula>
    </cfRule>
    <cfRule type="cellIs" dxfId="1027" priority="66" stopIfTrue="1" operator="greaterThan">
      <formula>1</formula>
    </cfRule>
  </conditionalFormatting>
  <conditionalFormatting sqref="H12:H30">
    <cfRule type="cellIs" dxfId="1026" priority="63" stopIfTrue="1" operator="lessThan">
      <formula>1</formula>
    </cfRule>
    <cfRule type="cellIs" dxfId="1025" priority="64" stopIfTrue="1" operator="greaterThan">
      <formula>1</formula>
    </cfRule>
  </conditionalFormatting>
  <conditionalFormatting sqref="M12:M30">
    <cfRule type="cellIs" dxfId="1024" priority="61" stopIfTrue="1" operator="lessThan">
      <formula>1</formula>
    </cfRule>
    <cfRule type="cellIs" dxfId="1023" priority="62" stopIfTrue="1" operator="greaterThan">
      <formula>1</formula>
    </cfRule>
  </conditionalFormatting>
  <conditionalFormatting sqref="Q37">
    <cfRule type="cellIs" dxfId="1022" priority="59" stopIfTrue="1" operator="lessThan">
      <formula>1</formula>
    </cfRule>
    <cfRule type="cellIs" dxfId="1021" priority="60" stopIfTrue="1" operator="greaterThan">
      <formula>1</formula>
    </cfRule>
  </conditionalFormatting>
  <conditionalFormatting sqref="H37">
    <cfRule type="cellIs" dxfId="1020" priority="57" stopIfTrue="1" operator="lessThan">
      <formula>1</formula>
    </cfRule>
    <cfRule type="cellIs" dxfId="1019" priority="58" stopIfTrue="1" operator="greaterThan">
      <formula>1</formula>
    </cfRule>
  </conditionalFormatting>
  <conditionalFormatting sqref="M37">
    <cfRule type="cellIs" dxfId="1018" priority="55" stopIfTrue="1" operator="lessThan">
      <formula>1</formula>
    </cfRule>
    <cfRule type="cellIs" dxfId="1017" priority="56" stopIfTrue="1" operator="greaterThan">
      <formula>1</formula>
    </cfRule>
  </conditionalFormatting>
  <conditionalFormatting sqref="Q39:Q40">
    <cfRule type="cellIs" dxfId="1016" priority="53" stopIfTrue="1" operator="lessThan">
      <formula>1</formula>
    </cfRule>
    <cfRule type="cellIs" dxfId="1015" priority="54" stopIfTrue="1" operator="greaterThan">
      <formula>1</formula>
    </cfRule>
  </conditionalFormatting>
  <conditionalFormatting sqref="H39:H40">
    <cfRule type="cellIs" dxfId="1014" priority="51" stopIfTrue="1" operator="lessThan">
      <formula>1</formula>
    </cfRule>
    <cfRule type="cellIs" dxfId="1013" priority="52" stopIfTrue="1" operator="greaterThan">
      <formula>1</formula>
    </cfRule>
  </conditionalFormatting>
  <conditionalFormatting sqref="M39:M40">
    <cfRule type="cellIs" dxfId="1012" priority="49" stopIfTrue="1" operator="lessThan">
      <formula>1</formula>
    </cfRule>
    <cfRule type="cellIs" dxfId="1011" priority="50" stopIfTrue="1" operator="greaterThan">
      <formula>1</formula>
    </cfRule>
  </conditionalFormatting>
  <conditionalFormatting sqref="Q32:Q33">
    <cfRule type="cellIs" dxfId="1010" priority="47" stopIfTrue="1" operator="lessThan">
      <formula>1</formula>
    </cfRule>
    <cfRule type="cellIs" dxfId="1009" priority="48" stopIfTrue="1" operator="greaterThan">
      <formula>1</formula>
    </cfRule>
  </conditionalFormatting>
  <conditionalFormatting sqref="Q34">
    <cfRule type="cellIs" dxfId="1008" priority="45" stopIfTrue="1" operator="lessThan">
      <formula>1</formula>
    </cfRule>
    <cfRule type="cellIs" dxfId="1007" priority="46" stopIfTrue="1" operator="greaterThan">
      <formula>1</formula>
    </cfRule>
  </conditionalFormatting>
  <conditionalFormatting sqref="Q35">
    <cfRule type="cellIs" dxfId="1006" priority="43" stopIfTrue="1" operator="lessThan">
      <formula>1</formula>
    </cfRule>
    <cfRule type="cellIs" dxfId="1005" priority="44" stopIfTrue="1" operator="greaterThan">
      <formula>1</formula>
    </cfRule>
  </conditionalFormatting>
  <conditionalFormatting sqref="Q36">
    <cfRule type="cellIs" dxfId="1004" priority="41" stopIfTrue="1" operator="lessThan">
      <formula>1</formula>
    </cfRule>
    <cfRule type="cellIs" dxfId="1003" priority="42" stopIfTrue="1" operator="greaterThan">
      <formula>1</formula>
    </cfRule>
  </conditionalFormatting>
  <conditionalFormatting sqref="H32:H36">
    <cfRule type="cellIs" dxfId="1002" priority="39" stopIfTrue="1" operator="lessThan">
      <formula>1</formula>
    </cfRule>
    <cfRule type="cellIs" dxfId="1001" priority="40" stopIfTrue="1" operator="greaterThan">
      <formula>1</formula>
    </cfRule>
  </conditionalFormatting>
  <conditionalFormatting sqref="M32:M35">
    <cfRule type="cellIs" dxfId="1000" priority="37" stopIfTrue="1" operator="lessThan">
      <formula>1</formula>
    </cfRule>
    <cfRule type="cellIs" dxfId="999" priority="38" stopIfTrue="1" operator="greaterThan">
      <formula>1</formula>
    </cfRule>
  </conditionalFormatting>
  <conditionalFormatting sqref="M36">
    <cfRule type="cellIs" dxfId="998" priority="35" stopIfTrue="1" operator="lessThan">
      <formula>1</formula>
    </cfRule>
    <cfRule type="cellIs" dxfId="997" priority="36" stopIfTrue="1" operator="greaterThan">
      <formula>1</formula>
    </cfRule>
  </conditionalFormatting>
  <conditionalFormatting sqref="Q46:Q63">
    <cfRule type="cellIs" dxfId="996" priority="33" stopIfTrue="1" operator="lessThan">
      <formula>1</formula>
    </cfRule>
    <cfRule type="cellIs" dxfId="995" priority="34" stopIfTrue="1" operator="greaterThan">
      <formula>1</formula>
    </cfRule>
  </conditionalFormatting>
  <conditionalFormatting sqref="Q64:Q65 Q72">
    <cfRule type="cellIs" dxfId="994" priority="31" stopIfTrue="1" operator="lessThan">
      <formula>1</formula>
    </cfRule>
    <cfRule type="cellIs" dxfId="993" priority="32" stopIfTrue="1" operator="greaterThan">
      <formula>1</formula>
    </cfRule>
  </conditionalFormatting>
  <conditionalFormatting sqref="H46:H64">
    <cfRule type="cellIs" dxfId="992" priority="29" stopIfTrue="1" operator="lessThan">
      <formula>1</formula>
    </cfRule>
    <cfRule type="cellIs" dxfId="991" priority="30" stopIfTrue="1" operator="greaterThan">
      <formula>1</formula>
    </cfRule>
  </conditionalFormatting>
  <conditionalFormatting sqref="M46:M64">
    <cfRule type="cellIs" dxfId="990" priority="27" stopIfTrue="1" operator="lessThan">
      <formula>1</formula>
    </cfRule>
    <cfRule type="cellIs" dxfId="989" priority="28" stopIfTrue="1" operator="greaterThan">
      <formula>1</formula>
    </cfRule>
  </conditionalFormatting>
  <conditionalFormatting sqref="Q71">
    <cfRule type="cellIs" dxfId="988" priority="25" stopIfTrue="1" operator="lessThan">
      <formula>1</formula>
    </cfRule>
    <cfRule type="cellIs" dxfId="987" priority="26" stopIfTrue="1" operator="greaterThan">
      <formula>1</formula>
    </cfRule>
  </conditionalFormatting>
  <conditionalFormatting sqref="H71">
    <cfRule type="cellIs" dxfId="986" priority="23" stopIfTrue="1" operator="lessThan">
      <formula>1</formula>
    </cfRule>
    <cfRule type="cellIs" dxfId="985" priority="24" stopIfTrue="1" operator="greaterThan">
      <formula>1</formula>
    </cfRule>
  </conditionalFormatting>
  <conditionalFormatting sqref="M71">
    <cfRule type="cellIs" dxfId="984" priority="21" stopIfTrue="1" operator="lessThan">
      <formula>1</formula>
    </cfRule>
    <cfRule type="cellIs" dxfId="983" priority="22" stopIfTrue="1" operator="greaterThan">
      <formula>1</formula>
    </cfRule>
  </conditionalFormatting>
  <conditionalFormatting sqref="Q73">
    <cfRule type="cellIs" dxfId="982" priority="19" stopIfTrue="1" operator="lessThan">
      <formula>1</formula>
    </cfRule>
    <cfRule type="cellIs" dxfId="981" priority="20" stopIfTrue="1" operator="greaterThan">
      <formula>1</formula>
    </cfRule>
  </conditionalFormatting>
  <conditionalFormatting sqref="H73">
    <cfRule type="cellIs" dxfId="980" priority="17" stopIfTrue="1" operator="lessThan">
      <formula>1</formula>
    </cfRule>
    <cfRule type="cellIs" dxfId="979" priority="18" stopIfTrue="1" operator="greaterThan">
      <formula>1</formula>
    </cfRule>
  </conditionalFormatting>
  <conditionalFormatting sqref="M73">
    <cfRule type="cellIs" dxfId="978" priority="15" stopIfTrue="1" operator="lessThan">
      <formula>1</formula>
    </cfRule>
    <cfRule type="cellIs" dxfId="977" priority="16" stopIfTrue="1" operator="greaterThan">
      <formula>1</formula>
    </cfRule>
  </conditionalFormatting>
  <conditionalFormatting sqref="Q66:Q67">
    <cfRule type="cellIs" dxfId="976" priority="13" stopIfTrue="1" operator="lessThan">
      <formula>1</formula>
    </cfRule>
    <cfRule type="cellIs" dxfId="975" priority="14" stopIfTrue="1" operator="greaterThan">
      <formula>1</formula>
    </cfRule>
  </conditionalFormatting>
  <conditionalFormatting sqref="Q68">
    <cfRule type="cellIs" dxfId="974" priority="11" stopIfTrue="1" operator="lessThan">
      <formula>1</formula>
    </cfRule>
    <cfRule type="cellIs" dxfId="973" priority="12" stopIfTrue="1" operator="greaterThan">
      <formula>1</formula>
    </cfRule>
  </conditionalFormatting>
  <conditionalFormatting sqref="Q69">
    <cfRule type="cellIs" dxfId="972" priority="9" stopIfTrue="1" operator="lessThan">
      <formula>1</formula>
    </cfRule>
    <cfRule type="cellIs" dxfId="971" priority="10" stopIfTrue="1" operator="greaterThan">
      <formula>1</formula>
    </cfRule>
  </conditionalFormatting>
  <conditionalFormatting sqref="Q70">
    <cfRule type="cellIs" dxfId="970" priority="7" stopIfTrue="1" operator="lessThan">
      <formula>1</formula>
    </cfRule>
    <cfRule type="cellIs" dxfId="969" priority="8" stopIfTrue="1" operator="greaterThan">
      <formula>1</formula>
    </cfRule>
  </conditionalFormatting>
  <conditionalFormatting sqref="H66:H70">
    <cfRule type="cellIs" dxfId="968" priority="5" stopIfTrue="1" operator="lessThan">
      <formula>1</formula>
    </cfRule>
    <cfRule type="cellIs" dxfId="967" priority="6" stopIfTrue="1" operator="greaterThan">
      <formula>1</formula>
    </cfRule>
  </conditionalFormatting>
  <conditionalFormatting sqref="M66:M69">
    <cfRule type="cellIs" dxfId="966" priority="3" stopIfTrue="1" operator="lessThan">
      <formula>1</formula>
    </cfRule>
    <cfRule type="cellIs" dxfId="965" priority="4" stopIfTrue="1" operator="greaterThan">
      <formula>1</formula>
    </cfRule>
  </conditionalFormatting>
  <conditionalFormatting sqref="M70">
    <cfRule type="cellIs" dxfId="964" priority="1" stopIfTrue="1" operator="lessThan">
      <formula>1</formula>
    </cfRule>
    <cfRule type="cellIs" dxfId="963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74:E79 D12:E29 I74:Q79 N12:Q29 M39:M40 Q30:Q31 M32:M37 I12:L29 M12:M30 O66:Q70 D46:E63 Q37:Q41 I46:L63 K66:L70 N46:Q63 M73 Q64:Q65 O32:Q36 Q71:Q73 M46:M64 M66:M71 I32:L36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74:H79 F46:G63 F32:G36 H39:H40 H12:H30 F12:G29 H32:H37 F66:G70 H73 H46:H64 H66:H7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11811023622047245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3"/>
  <sheetViews>
    <sheetView topLeftCell="A7" workbookViewId="0">
      <selection activeCell="L12" sqref="L12:L29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19" customWidth="1"/>
    <col min="7" max="16" width="13.7109375" style="189" customWidth="1"/>
    <col min="17" max="17" width="3" style="165" customWidth="1"/>
    <col min="18" max="27" width="0" style="165" hidden="1" customWidth="1"/>
    <col min="28" max="16384" width="0" style="169" hidden="1"/>
  </cols>
  <sheetData>
    <row r="1" spans="1:27" s="165" customFormat="1" ht="9.75" customHeight="1" x14ac:dyDescent="0.3">
      <c r="A1" s="163"/>
      <c r="B1" s="163"/>
      <c r="C1" s="164"/>
      <c r="D1" s="164"/>
      <c r="E1" s="164"/>
      <c r="F1" s="310"/>
      <c r="G1" s="164"/>
      <c r="H1" s="164"/>
      <c r="I1" s="164"/>
    </row>
    <row r="2" spans="1:27" ht="20.25" customHeight="1" x14ac:dyDescent="0.3">
      <c r="A2" s="166"/>
      <c r="B2" s="167"/>
      <c r="C2" s="167"/>
      <c r="D2" s="167"/>
      <c r="E2" s="167"/>
      <c r="F2" s="311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8"/>
      <c r="R2" s="168"/>
    </row>
    <row r="3" spans="1:27" ht="12" customHeight="1" x14ac:dyDescent="0.3">
      <c r="A3" s="170"/>
      <c r="B3" s="171"/>
      <c r="C3" s="171"/>
      <c r="D3" s="171"/>
      <c r="E3" s="171"/>
      <c r="F3" s="312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7" s="165" customFormat="1" ht="19.5" customHeight="1" x14ac:dyDescent="0.3">
      <c r="A4" s="1146" t="s">
        <v>150</v>
      </c>
      <c r="B4" s="1146"/>
      <c r="C4" s="1146"/>
      <c r="D4" s="1146"/>
      <c r="E4" s="1146"/>
      <c r="F4" s="1146"/>
      <c r="G4" s="1146"/>
      <c r="H4" s="1146"/>
      <c r="I4" s="1146"/>
      <c r="J4" s="1146"/>
      <c r="K4" s="256"/>
      <c r="L4" s="256"/>
      <c r="M4" s="256"/>
      <c r="N4" s="256"/>
      <c r="O4" s="256"/>
      <c r="P4" s="256"/>
    </row>
    <row r="5" spans="1:27" s="165" customFormat="1" ht="19.5" customHeight="1" x14ac:dyDescent="0.3">
      <c r="A5" s="1146" t="s">
        <v>153</v>
      </c>
      <c r="B5" s="1155"/>
      <c r="C5" s="1155"/>
      <c r="D5" s="1155"/>
      <c r="E5" s="1155"/>
      <c r="F5" s="1155"/>
      <c r="G5" s="1155"/>
      <c r="H5" s="1155"/>
      <c r="I5" s="1155"/>
      <c r="J5" s="1155"/>
      <c r="K5" s="257"/>
      <c r="L5" s="257"/>
      <c r="M5" s="257"/>
      <c r="N5" s="257"/>
      <c r="O5" s="257"/>
      <c r="P5" s="257"/>
    </row>
    <row r="6" spans="1:27" s="165" customFormat="1" ht="16.5" customHeight="1" x14ac:dyDescent="0.3">
      <c r="A6" s="172"/>
      <c r="B6" s="172"/>
      <c r="C6" s="172"/>
      <c r="D6" s="172"/>
      <c r="E6" s="172"/>
      <c r="F6" s="313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7" s="173" customFormat="1" ht="17.25" customHeight="1" x14ac:dyDescent="0.25">
      <c r="A7" s="1147" t="s">
        <v>106</v>
      </c>
      <c r="B7" s="1149" t="s">
        <v>107</v>
      </c>
      <c r="C7" s="1151" t="s">
        <v>108</v>
      </c>
      <c r="D7" s="1152"/>
      <c r="E7" s="1152"/>
      <c r="F7" s="1152"/>
      <c r="G7" s="1152"/>
      <c r="H7" s="1152"/>
      <c r="I7" s="1152"/>
      <c r="J7" s="1153"/>
      <c r="K7" s="334"/>
      <c r="L7" s="334"/>
      <c r="M7" s="334"/>
      <c r="N7" s="334"/>
      <c r="O7" s="334"/>
      <c r="P7" s="334"/>
    </row>
    <row r="8" spans="1:27" s="174" customFormat="1" ht="16.5" customHeight="1" x14ac:dyDescent="0.25">
      <c r="A8" s="1148"/>
      <c r="B8" s="1150"/>
      <c r="C8" s="1150" t="s">
        <v>93</v>
      </c>
      <c r="D8" s="1154"/>
      <c r="E8" s="1154"/>
      <c r="F8" s="1154"/>
      <c r="G8" s="1150" t="s">
        <v>52</v>
      </c>
      <c r="H8" s="1150"/>
      <c r="I8" s="1154"/>
      <c r="J8" s="1156"/>
      <c r="K8" s="335"/>
      <c r="L8" s="335"/>
      <c r="M8" s="335"/>
      <c r="N8" s="335"/>
      <c r="O8" s="335"/>
      <c r="P8" s="335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74" customFormat="1" ht="17.25" customHeight="1" x14ac:dyDescent="0.25">
      <c r="A9" s="1148"/>
      <c r="B9" s="1150"/>
      <c r="C9" s="1154"/>
      <c r="D9" s="1154"/>
      <c r="E9" s="1154"/>
      <c r="F9" s="1154"/>
      <c r="G9" s="1150"/>
      <c r="H9" s="1150"/>
      <c r="I9" s="1154"/>
      <c r="J9" s="1156"/>
      <c r="K9" s="335"/>
      <c r="L9" s="335"/>
      <c r="M9" s="335"/>
      <c r="N9" s="335"/>
      <c r="O9" s="335"/>
      <c r="P9" s="335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174" customFormat="1" ht="28.5" customHeight="1" x14ac:dyDescent="0.25">
      <c r="A10" s="1148"/>
      <c r="B10" s="1150"/>
      <c r="C10" s="190" t="s">
        <v>109</v>
      </c>
      <c r="D10" s="190" t="s">
        <v>110</v>
      </c>
      <c r="E10" s="190" t="s">
        <v>111</v>
      </c>
      <c r="F10" s="314" t="s">
        <v>112</v>
      </c>
      <c r="G10" s="190" t="s">
        <v>109</v>
      </c>
      <c r="H10" s="190" t="s">
        <v>110</v>
      </c>
      <c r="I10" s="190" t="s">
        <v>113</v>
      </c>
      <c r="J10" s="191" t="s">
        <v>114</v>
      </c>
      <c r="K10" s="363"/>
      <c r="L10" s="363"/>
      <c r="M10" s="363"/>
      <c r="N10" s="363"/>
      <c r="O10" s="363"/>
      <c r="P10" s="36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5">
        <v>6</v>
      </c>
      <c r="G11" s="194">
        <v>7</v>
      </c>
      <c r="H11" s="194">
        <v>8</v>
      </c>
      <c r="I11" s="194">
        <v>9</v>
      </c>
      <c r="J11" s="195">
        <v>10</v>
      </c>
      <c r="K11" s="364"/>
      <c r="L11" s="364"/>
      <c r="M11" s="364"/>
      <c r="N11" s="364"/>
      <c r="O11" s="364"/>
      <c r="P11" s="364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16.5" customHeight="1" x14ac:dyDescent="0.3">
      <c r="A12" s="196" t="s">
        <v>4</v>
      </c>
      <c r="B12" s="211" t="s">
        <v>5</v>
      </c>
      <c r="C12" s="197">
        <v>16856921.190000001</v>
      </c>
      <c r="D12" s="197">
        <v>172823.27000000002</v>
      </c>
      <c r="E12" s="361">
        <v>333174.02999999997</v>
      </c>
      <c r="F12" s="316">
        <v>16696570.430000002</v>
      </c>
      <c r="G12" s="197">
        <v>1767451.41</v>
      </c>
      <c r="H12" s="197">
        <v>829.42</v>
      </c>
      <c r="I12" s="361">
        <v>0</v>
      </c>
      <c r="J12" s="332">
        <v>1768280.8299999998</v>
      </c>
      <c r="K12" s="365">
        <f>SUM(C12+D12)</f>
        <v>17029744.460000001</v>
      </c>
      <c r="L12" s="365">
        <f>SUM(G12+H12)</f>
        <v>1768280.8299999998</v>
      </c>
      <c r="M12" s="365"/>
      <c r="N12" s="365"/>
      <c r="O12" s="365"/>
      <c r="P12" s="365"/>
    </row>
    <row r="13" spans="1:27" ht="16.5" customHeight="1" x14ac:dyDescent="0.3">
      <c r="A13" s="198" t="s">
        <v>6</v>
      </c>
      <c r="B13" s="212" t="s">
        <v>7</v>
      </c>
      <c r="C13" s="197">
        <v>3426299.939999999</v>
      </c>
      <c r="D13" s="197">
        <v>0</v>
      </c>
      <c r="E13" s="361">
        <v>0</v>
      </c>
      <c r="F13" s="316">
        <v>3426299.939999999</v>
      </c>
      <c r="G13" s="197">
        <v>186594.9</v>
      </c>
      <c r="H13" s="197">
        <v>0</v>
      </c>
      <c r="I13" s="361">
        <v>0</v>
      </c>
      <c r="J13" s="332">
        <v>186594.9</v>
      </c>
      <c r="K13" s="365">
        <f t="shared" ref="K13:K30" si="0">SUM(C13+D13)</f>
        <v>3426299.939999999</v>
      </c>
      <c r="L13" s="365">
        <v>186594.9</v>
      </c>
      <c r="M13" s="365"/>
      <c r="N13" s="365"/>
      <c r="O13" s="365"/>
      <c r="P13" s="365"/>
    </row>
    <row r="14" spans="1:27" ht="16.5" customHeight="1" x14ac:dyDescent="0.3">
      <c r="A14" s="196" t="s">
        <v>8</v>
      </c>
      <c r="B14" s="212" t="s">
        <v>9</v>
      </c>
      <c r="C14" s="197">
        <v>26598021.499999996</v>
      </c>
      <c r="D14" s="197">
        <v>5499.43</v>
      </c>
      <c r="E14" s="361">
        <v>5499.43</v>
      </c>
      <c r="F14" s="316">
        <v>26598021.499999996</v>
      </c>
      <c r="G14" s="197">
        <v>2526630.31</v>
      </c>
      <c r="H14" s="197">
        <v>0</v>
      </c>
      <c r="I14" s="361">
        <v>0</v>
      </c>
      <c r="J14" s="332">
        <v>2526630.31</v>
      </c>
      <c r="K14" s="365">
        <f t="shared" si="0"/>
        <v>26603520.929999996</v>
      </c>
      <c r="L14" s="365">
        <v>2526630.31</v>
      </c>
      <c r="M14" s="365"/>
      <c r="N14" s="365"/>
      <c r="O14" s="365"/>
      <c r="P14" s="365"/>
    </row>
    <row r="15" spans="1:27" ht="16.5" customHeight="1" x14ac:dyDescent="0.3">
      <c r="A15" s="198" t="s">
        <v>10</v>
      </c>
      <c r="B15" s="212" t="s">
        <v>11</v>
      </c>
      <c r="C15" s="197">
        <v>6000</v>
      </c>
      <c r="D15" s="197">
        <v>0</v>
      </c>
      <c r="E15" s="361">
        <v>0</v>
      </c>
      <c r="F15" s="316">
        <v>6000</v>
      </c>
      <c r="G15" s="197">
        <v>0</v>
      </c>
      <c r="H15" s="197">
        <v>0</v>
      </c>
      <c r="I15" s="361">
        <v>0</v>
      </c>
      <c r="J15" s="332">
        <v>0</v>
      </c>
      <c r="K15" s="365">
        <f t="shared" si="0"/>
        <v>6000</v>
      </c>
      <c r="L15" s="365">
        <v>0</v>
      </c>
      <c r="M15" s="365"/>
      <c r="N15" s="365"/>
      <c r="O15" s="365"/>
      <c r="P15" s="365"/>
    </row>
    <row r="16" spans="1:27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1">
        <v>0</v>
      </c>
      <c r="F16" s="316">
        <v>0</v>
      </c>
      <c r="G16" s="197">
        <v>0</v>
      </c>
      <c r="H16" s="197">
        <v>0</v>
      </c>
      <c r="I16" s="361">
        <v>0</v>
      </c>
      <c r="J16" s="332">
        <v>0</v>
      </c>
      <c r="K16" s="365">
        <f t="shared" si="0"/>
        <v>0</v>
      </c>
      <c r="L16" s="365">
        <v>0</v>
      </c>
      <c r="M16" s="365"/>
      <c r="N16" s="365"/>
      <c r="O16" s="365"/>
      <c r="P16" s="365"/>
    </row>
    <row r="17" spans="1:27" ht="16.5" customHeight="1" x14ac:dyDescent="0.3">
      <c r="A17" s="198" t="s">
        <v>14</v>
      </c>
      <c r="B17" s="212" t="s">
        <v>15</v>
      </c>
      <c r="C17" s="197">
        <v>10100.86</v>
      </c>
      <c r="D17" s="197">
        <v>0</v>
      </c>
      <c r="E17" s="361">
        <v>0</v>
      </c>
      <c r="F17" s="316">
        <v>10100.86</v>
      </c>
      <c r="G17" s="197">
        <v>0</v>
      </c>
      <c r="H17" s="197">
        <v>0</v>
      </c>
      <c r="I17" s="361">
        <v>0</v>
      </c>
      <c r="J17" s="332">
        <v>0</v>
      </c>
      <c r="K17" s="365">
        <f t="shared" si="0"/>
        <v>10100.86</v>
      </c>
      <c r="L17" s="365">
        <v>0</v>
      </c>
      <c r="M17" s="365"/>
      <c r="N17" s="365"/>
      <c r="O17" s="365"/>
      <c r="P17" s="365"/>
    </row>
    <row r="18" spans="1:27" ht="16.5" customHeight="1" x14ac:dyDescent="0.3">
      <c r="A18" s="196" t="s">
        <v>16</v>
      </c>
      <c r="B18" s="212" t="s">
        <v>17</v>
      </c>
      <c r="C18" s="197">
        <v>1973675.85</v>
      </c>
      <c r="D18" s="197">
        <v>8315.869999999999</v>
      </c>
      <c r="E18" s="361">
        <v>8319.6200000000008</v>
      </c>
      <c r="F18" s="316">
        <v>1973672.1</v>
      </c>
      <c r="G18" s="197">
        <v>56090.240000000005</v>
      </c>
      <c r="H18" s="197">
        <v>0</v>
      </c>
      <c r="I18" s="361">
        <v>0</v>
      </c>
      <c r="J18" s="332">
        <v>56090.240000000005</v>
      </c>
      <c r="K18" s="365">
        <f t="shared" si="0"/>
        <v>1981991.7200000002</v>
      </c>
      <c r="L18" s="365">
        <v>56090.240000000005</v>
      </c>
      <c r="M18" s="365"/>
      <c r="N18" s="365"/>
      <c r="O18" s="365"/>
      <c r="P18" s="365"/>
    </row>
    <row r="19" spans="1:27" ht="16.5" customHeight="1" x14ac:dyDescent="0.3">
      <c r="A19" s="198" t="s">
        <v>18</v>
      </c>
      <c r="B19" s="212" t="s">
        <v>19</v>
      </c>
      <c r="C19" s="197">
        <v>11933284.799999999</v>
      </c>
      <c r="D19" s="197">
        <v>181467.93</v>
      </c>
      <c r="E19" s="361">
        <v>176715.29</v>
      </c>
      <c r="F19" s="316">
        <v>11938037.439999999</v>
      </c>
      <c r="G19" s="197">
        <v>1052190.28</v>
      </c>
      <c r="H19" s="197">
        <v>0</v>
      </c>
      <c r="I19" s="361">
        <v>0</v>
      </c>
      <c r="J19" s="332">
        <v>1052190.28</v>
      </c>
      <c r="K19" s="365">
        <f t="shared" si="0"/>
        <v>12114752.729999999</v>
      </c>
      <c r="L19" s="365">
        <v>1052190.28</v>
      </c>
      <c r="M19" s="365"/>
      <c r="N19" s="365"/>
      <c r="O19" s="365"/>
      <c r="P19" s="365"/>
    </row>
    <row r="20" spans="1:27" ht="16.5" customHeight="1" x14ac:dyDescent="0.3">
      <c r="A20" s="196" t="s">
        <v>20</v>
      </c>
      <c r="B20" s="212" t="s">
        <v>21</v>
      </c>
      <c r="C20" s="197">
        <v>10665351.200000001</v>
      </c>
      <c r="D20" s="197">
        <v>103778.01</v>
      </c>
      <c r="E20" s="361">
        <v>109617.93</v>
      </c>
      <c r="F20" s="316">
        <v>10659511.280000001</v>
      </c>
      <c r="G20" s="197">
        <v>595025.98</v>
      </c>
      <c r="H20" s="197">
        <v>0</v>
      </c>
      <c r="I20" s="361">
        <v>0</v>
      </c>
      <c r="J20" s="332">
        <v>595025.98</v>
      </c>
      <c r="K20" s="365">
        <f t="shared" si="0"/>
        <v>10769129.210000001</v>
      </c>
      <c r="L20" s="365">
        <v>595025.98</v>
      </c>
      <c r="M20" s="365"/>
      <c r="N20" s="365"/>
      <c r="O20" s="365"/>
      <c r="P20" s="365"/>
    </row>
    <row r="21" spans="1:27" ht="16.5" customHeight="1" x14ac:dyDescent="0.3">
      <c r="A21" s="198" t="s">
        <v>22</v>
      </c>
      <c r="B21" s="212" t="s">
        <v>23</v>
      </c>
      <c r="C21" s="197">
        <v>103992762.81000003</v>
      </c>
      <c r="D21" s="197">
        <v>0</v>
      </c>
      <c r="E21" s="361">
        <v>0</v>
      </c>
      <c r="F21" s="316">
        <v>103992762.81000003</v>
      </c>
      <c r="G21" s="197">
        <v>10593796.540000001</v>
      </c>
      <c r="H21" s="197">
        <v>0</v>
      </c>
      <c r="I21" s="361">
        <v>0</v>
      </c>
      <c r="J21" s="332">
        <v>10593796.540000001</v>
      </c>
      <c r="K21" s="365">
        <f t="shared" si="0"/>
        <v>103992762.81000003</v>
      </c>
      <c r="L21" s="365">
        <v>10593796.540000001</v>
      </c>
      <c r="M21" s="365"/>
      <c r="N21" s="365"/>
      <c r="O21" s="365"/>
      <c r="P21" s="365"/>
    </row>
    <row r="22" spans="1:27" s="178" customFormat="1" ht="16.5" customHeight="1" x14ac:dyDescent="0.3">
      <c r="A22" s="196" t="s">
        <v>24</v>
      </c>
      <c r="B22" s="212" t="s">
        <v>25</v>
      </c>
      <c r="C22" s="197">
        <v>36536.270000000004</v>
      </c>
      <c r="D22" s="197">
        <v>0</v>
      </c>
      <c r="E22" s="361">
        <v>0</v>
      </c>
      <c r="F22" s="316">
        <v>36536.270000000004</v>
      </c>
      <c r="G22" s="197">
        <v>2958.07</v>
      </c>
      <c r="H22" s="197">
        <v>0</v>
      </c>
      <c r="I22" s="361">
        <v>0</v>
      </c>
      <c r="J22" s="332">
        <v>2958.07</v>
      </c>
      <c r="K22" s="365">
        <f t="shared" si="0"/>
        <v>36536.270000000004</v>
      </c>
      <c r="L22" s="365">
        <v>2958.07</v>
      </c>
      <c r="M22" s="365"/>
      <c r="N22" s="365"/>
      <c r="O22" s="365"/>
      <c r="P22" s="365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</row>
    <row r="23" spans="1:27" ht="16.5" customHeight="1" x14ac:dyDescent="0.3">
      <c r="A23" s="198" t="s">
        <v>26</v>
      </c>
      <c r="B23" s="212" t="s">
        <v>27</v>
      </c>
      <c r="C23" s="197">
        <v>21464.260000000002</v>
      </c>
      <c r="D23" s="197">
        <v>0</v>
      </c>
      <c r="E23" s="361">
        <v>0</v>
      </c>
      <c r="F23" s="316">
        <v>21464.260000000002</v>
      </c>
      <c r="G23" s="197">
        <v>0</v>
      </c>
      <c r="H23" s="197">
        <v>0</v>
      </c>
      <c r="I23" s="361">
        <v>0</v>
      </c>
      <c r="J23" s="332">
        <v>0</v>
      </c>
      <c r="K23" s="365">
        <f t="shared" si="0"/>
        <v>21464.260000000002</v>
      </c>
      <c r="L23" s="365">
        <v>0</v>
      </c>
      <c r="M23" s="365"/>
      <c r="N23" s="365"/>
      <c r="O23" s="365"/>
      <c r="P23" s="365"/>
    </row>
    <row r="24" spans="1:27" ht="16.5" customHeight="1" x14ac:dyDescent="0.3">
      <c r="A24" s="196" t="s">
        <v>28</v>
      </c>
      <c r="B24" s="212" t="s">
        <v>115</v>
      </c>
      <c r="C24" s="197">
        <v>3624329.2100000004</v>
      </c>
      <c r="D24" s="197">
        <v>74321.529999999984</v>
      </c>
      <c r="E24" s="361">
        <v>113959.93000000001</v>
      </c>
      <c r="F24" s="316">
        <v>3584690.81</v>
      </c>
      <c r="G24" s="197">
        <v>181325.2</v>
      </c>
      <c r="H24" s="197">
        <v>0</v>
      </c>
      <c r="I24" s="361">
        <v>0</v>
      </c>
      <c r="J24" s="332">
        <v>181325.2</v>
      </c>
      <c r="K24" s="365">
        <f t="shared" si="0"/>
        <v>3698650.74</v>
      </c>
      <c r="L24" s="365">
        <v>181325.2</v>
      </c>
      <c r="M24" s="365"/>
      <c r="N24" s="365"/>
      <c r="O24" s="365"/>
      <c r="P24" s="365"/>
    </row>
    <row r="25" spans="1:27" ht="16.5" customHeight="1" x14ac:dyDescent="0.3">
      <c r="A25" s="198" t="s">
        <v>30</v>
      </c>
      <c r="B25" s="212" t="s">
        <v>31</v>
      </c>
      <c r="C25" s="197">
        <v>6002556.8999999994</v>
      </c>
      <c r="D25" s="197">
        <v>0</v>
      </c>
      <c r="E25" s="361">
        <v>435955.56</v>
      </c>
      <c r="F25" s="316">
        <v>5566601.3399999999</v>
      </c>
      <c r="G25" s="197">
        <v>0</v>
      </c>
      <c r="H25" s="197">
        <v>0</v>
      </c>
      <c r="I25" s="361">
        <v>0</v>
      </c>
      <c r="J25" s="332">
        <v>0</v>
      </c>
      <c r="K25" s="365">
        <f t="shared" si="0"/>
        <v>6002556.8999999994</v>
      </c>
      <c r="L25" s="365">
        <v>0</v>
      </c>
      <c r="M25" s="365"/>
      <c r="N25" s="365"/>
      <c r="O25" s="365"/>
      <c r="P25" s="365"/>
    </row>
    <row r="26" spans="1:27" ht="16.5" customHeight="1" x14ac:dyDescent="0.3">
      <c r="A26" s="196" t="s">
        <v>32</v>
      </c>
      <c r="B26" s="212" t="s">
        <v>116</v>
      </c>
      <c r="C26" s="197">
        <v>123651.87000000001</v>
      </c>
      <c r="D26" s="197">
        <v>0</v>
      </c>
      <c r="E26" s="361">
        <v>0</v>
      </c>
      <c r="F26" s="316">
        <v>123651.87000000001</v>
      </c>
      <c r="G26" s="197">
        <v>30956.479999999996</v>
      </c>
      <c r="H26" s="197">
        <v>0</v>
      </c>
      <c r="I26" s="361">
        <v>0</v>
      </c>
      <c r="J26" s="332">
        <v>30956.479999999996</v>
      </c>
      <c r="K26" s="365">
        <f t="shared" si="0"/>
        <v>123651.87000000001</v>
      </c>
      <c r="L26" s="365">
        <v>30956.479999999996</v>
      </c>
      <c r="M26" s="365"/>
      <c r="N26" s="365"/>
      <c r="O26" s="365"/>
      <c r="P26" s="365"/>
    </row>
    <row r="27" spans="1:27" ht="16.5" customHeight="1" x14ac:dyDescent="0.3">
      <c r="A27" s="198" t="s">
        <v>34</v>
      </c>
      <c r="B27" s="212" t="s">
        <v>35</v>
      </c>
      <c r="C27" s="197">
        <v>787669.14</v>
      </c>
      <c r="D27" s="197">
        <v>0</v>
      </c>
      <c r="E27" s="361">
        <v>0</v>
      </c>
      <c r="F27" s="316">
        <v>787669.14</v>
      </c>
      <c r="G27" s="197">
        <v>8126</v>
      </c>
      <c r="H27" s="197">
        <v>0</v>
      </c>
      <c r="I27" s="361">
        <v>0</v>
      </c>
      <c r="J27" s="332">
        <v>8126</v>
      </c>
      <c r="K27" s="365">
        <f t="shared" si="0"/>
        <v>787669.14</v>
      </c>
      <c r="L27" s="365">
        <v>8126</v>
      </c>
      <c r="M27" s="365"/>
      <c r="N27" s="365"/>
      <c r="O27" s="365"/>
      <c r="P27" s="365"/>
    </row>
    <row r="28" spans="1:27" ht="16.5" customHeight="1" x14ac:dyDescent="0.3">
      <c r="A28" s="196" t="s">
        <v>36</v>
      </c>
      <c r="B28" s="212" t="s">
        <v>37</v>
      </c>
      <c r="C28" s="197">
        <v>1457</v>
      </c>
      <c r="D28" s="197">
        <v>0</v>
      </c>
      <c r="E28" s="361">
        <v>0</v>
      </c>
      <c r="F28" s="316">
        <v>1457</v>
      </c>
      <c r="G28" s="197">
        <v>0</v>
      </c>
      <c r="H28" s="197">
        <v>0</v>
      </c>
      <c r="I28" s="361">
        <v>0</v>
      </c>
      <c r="J28" s="332">
        <v>0</v>
      </c>
      <c r="K28" s="365">
        <f t="shared" si="0"/>
        <v>1457</v>
      </c>
      <c r="L28" s="365">
        <v>0</v>
      </c>
      <c r="M28" s="365"/>
      <c r="N28" s="365"/>
      <c r="O28" s="365"/>
      <c r="P28" s="365"/>
    </row>
    <row r="29" spans="1:27" ht="16.5" customHeight="1" x14ac:dyDescent="0.3">
      <c r="A29" s="198" t="s">
        <v>38</v>
      </c>
      <c r="B29" s="212" t="s">
        <v>39</v>
      </c>
      <c r="C29" s="197">
        <v>108850.44999999998</v>
      </c>
      <c r="D29" s="197">
        <v>0</v>
      </c>
      <c r="E29" s="361">
        <v>0</v>
      </c>
      <c r="F29" s="316">
        <v>108850.44999999998</v>
      </c>
      <c r="G29" s="197">
        <v>11400</v>
      </c>
      <c r="H29" s="197">
        <v>0</v>
      </c>
      <c r="I29" s="361">
        <v>0</v>
      </c>
      <c r="J29" s="332">
        <v>11400</v>
      </c>
      <c r="K29" s="365">
        <f t="shared" si="0"/>
        <v>108850.44999999998</v>
      </c>
      <c r="L29" s="365">
        <v>11400</v>
      </c>
      <c r="M29" s="365"/>
      <c r="N29" s="365"/>
      <c r="O29" s="365"/>
      <c r="P29" s="365"/>
    </row>
    <row r="30" spans="1:27" ht="19.5" customHeight="1" x14ac:dyDescent="0.3">
      <c r="A30" s="1138" t="s">
        <v>40</v>
      </c>
      <c r="B30" s="1140"/>
      <c r="C30" s="199">
        <v>186168933.25000003</v>
      </c>
      <c r="D30" s="199">
        <v>546206.04</v>
      </c>
      <c r="E30" s="362">
        <v>1183241.79</v>
      </c>
      <c r="F30" s="317">
        <v>185531897.5</v>
      </c>
      <c r="G30" s="199">
        <v>17012545.410000004</v>
      </c>
      <c r="H30" s="199">
        <v>829.42</v>
      </c>
      <c r="I30" s="199">
        <v>0</v>
      </c>
      <c r="J30" s="333">
        <v>17013374.830000002</v>
      </c>
      <c r="K30" s="365">
        <f t="shared" si="0"/>
        <v>186715139.29000002</v>
      </c>
      <c r="L30" s="366">
        <f>SUM(L12:L29)</f>
        <v>17013374.830000002</v>
      </c>
      <c r="M30" s="366"/>
      <c r="N30" s="366"/>
      <c r="O30" s="366"/>
      <c r="P30" s="366"/>
    </row>
    <row r="31" spans="1:27" s="181" customFormat="1" ht="8.25" customHeight="1" x14ac:dyDescent="0.3">
      <c r="A31" s="179"/>
      <c r="B31" s="179"/>
      <c r="C31" s="180"/>
      <c r="D31" s="180"/>
      <c r="E31" s="180"/>
      <c r="F31" s="318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27" ht="19.5" customHeight="1" x14ac:dyDescent="0.3">
      <c r="A32" s="163"/>
      <c r="B32" s="163"/>
      <c r="C32" s="164"/>
      <c r="D32" s="164"/>
      <c r="E32" s="164"/>
      <c r="F32" s="310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8" hidden="1" customHeight="1" x14ac:dyDescent="0.3">
      <c r="A33" s="182"/>
      <c r="B33" s="183"/>
      <c r="C33" s="184"/>
      <c r="D33" s="184"/>
      <c r="E33" s="1141"/>
      <c r="F33" s="1142"/>
      <c r="G33" s="185"/>
      <c r="H33" s="184"/>
      <c r="I33" s="1143"/>
      <c r="J33" s="1143"/>
      <c r="K33" s="258"/>
      <c r="L33" s="258"/>
      <c r="M33" s="258"/>
      <c r="N33" s="258"/>
      <c r="O33" s="258"/>
      <c r="P33" s="258"/>
    </row>
    <row r="34" spans="1:16" ht="15.75" hidden="1" customHeight="1" x14ac:dyDescent="0.3">
      <c r="A34" s="163"/>
      <c r="B34" s="186"/>
      <c r="C34" s="164"/>
      <c r="D34" s="164"/>
      <c r="E34" s="1144"/>
      <c r="F34" s="1145"/>
      <c r="G34" s="187"/>
      <c r="H34" s="164"/>
      <c r="I34" s="1144"/>
      <c r="J34" s="1145"/>
      <c r="K34" s="340"/>
      <c r="L34" s="340"/>
      <c r="M34" s="340"/>
      <c r="N34" s="340"/>
      <c r="O34" s="340"/>
      <c r="P34" s="340"/>
    </row>
    <row r="35" spans="1:16" ht="18.75" hidden="1" customHeight="1" x14ac:dyDescent="0.3">
      <c r="A35" s="163"/>
      <c r="B35" s="163"/>
      <c r="C35" s="164"/>
      <c r="D35" s="164"/>
      <c r="E35" s="164"/>
      <c r="F35" s="310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8.75" hidden="1" customHeight="1" x14ac:dyDescent="0.3">
      <c r="A36" s="163"/>
      <c r="B36" s="163"/>
      <c r="C36" s="164"/>
      <c r="D36" s="164"/>
      <c r="E36" s="164"/>
      <c r="F36" s="310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8.75" hidden="1" customHeight="1" x14ac:dyDescent="0.3">
      <c r="A37" s="163"/>
      <c r="B37" s="163"/>
      <c r="C37" s="164"/>
      <c r="D37" s="164"/>
      <c r="E37" s="164"/>
      <c r="F37" s="310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8.75" hidden="1" customHeight="1" x14ac:dyDescent="0.3">
      <c r="A38" s="163"/>
      <c r="B38" s="163"/>
      <c r="C38" s="164"/>
      <c r="D38" s="164"/>
      <c r="E38" s="164"/>
      <c r="F38" s="310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8.75" hidden="1" customHeight="1" x14ac:dyDescent="0.3">
      <c r="A39" s="163"/>
      <c r="B39" s="163"/>
      <c r="C39" s="164"/>
      <c r="D39" s="164"/>
      <c r="E39" s="164"/>
      <c r="F39" s="310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8.75" hidden="1" customHeight="1" x14ac:dyDescent="0.3">
      <c r="A40" s="163"/>
      <c r="B40" s="163"/>
      <c r="C40" s="164"/>
      <c r="D40" s="164"/>
      <c r="E40" s="164"/>
      <c r="F40" s="310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8.75" hidden="1" customHeight="1" x14ac:dyDescent="0.3">
      <c r="A41" s="163"/>
      <c r="B41" s="163"/>
      <c r="C41" s="164"/>
      <c r="D41" s="164"/>
      <c r="E41" s="164"/>
      <c r="F41" s="310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8.75" hidden="1" customHeight="1" x14ac:dyDescent="0.3">
      <c r="A42" s="163"/>
      <c r="B42" s="163"/>
      <c r="C42" s="164"/>
      <c r="D42" s="164"/>
      <c r="E42" s="164"/>
      <c r="F42" s="310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8.75" hidden="1" customHeight="1" x14ac:dyDescent="0.3">
      <c r="A43" s="163"/>
      <c r="B43" s="163"/>
      <c r="C43" s="164"/>
      <c r="D43" s="164"/>
      <c r="E43" s="164"/>
      <c r="F43" s="310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18.75" hidden="1" customHeight="1" x14ac:dyDescent="0.3">
      <c r="A44" s="163"/>
      <c r="B44" s="163"/>
      <c r="C44" s="164"/>
      <c r="D44" s="164"/>
      <c r="E44" s="164"/>
      <c r="F44" s="310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18.75" hidden="1" customHeight="1" x14ac:dyDescent="0.3">
      <c r="A45" s="163"/>
      <c r="B45" s="163"/>
      <c r="C45" s="164"/>
      <c r="D45" s="164"/>
      <c r="E45" s="164"/>
      <c r="F45" s="310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18.75" hidden="1" customHeight="1" x14ac:dyDescent="0.3">
      <c r="A46" s="163"/>
      <c r="B46" s="163"/>
      <c r="C46" s="164"/>
      <c r="D46" s="164"/>
      <c r="E46" s="164"/>
      <c r="F46" s="310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8.75" hidden="1" customHeight="1" x14ac:dyDescent="0.3">
      <c r="A47" s="163"/>
      <c r="B47" s="163"/>
      <c r="C47" s="164"/>
      <c r="D47" s="164"/>
      <c r="E47" s="164"/>
      <c r="F47" s="310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8.75" hidden="1" customHeight="1" x14ac:dyDescent="0.3">
      <c r="A48" s="163"/>
      <c r="B48" s="163"/>
      <c r="C48" s="164"/>
      <c r="D48" s="164"/>
      <c r="E48" s="164"/>
      <c r="F48" s="310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8.75" hidden="1" customHeight="1" x14ac:dyDescent="0.3">
      <c r="A49" s="163"/>
      <c r="B49" s="163"/>
      <c r="C49" s="164"/>
      <c r="D49" s="164"/>
      <c r="E49" s="164"/>
      <c r="F49" s="310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8.75" hidden="1" customHeight="1" x14ac:dyDescent="0.3">
      <c r="A50" s="163"/>
      <c r="B50" s="163"/>
      <c r="C50" s="164"/>
      <c r="D50" s="164"/>
      <c r="E50" s="164"/>
      <c r="F50" s="310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 hidden="1" customHeight="1" x14ac:dyDescent="0.3">
      <c r="A51" s="163"/>
      <c r="B51" s="163"/>
      <c r="C51" s="164"/>
      <c r="D51" s="164"/>
      <c r="E51" s="164"/>
      <c r="F51" s="310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8.75" hidden="1" customHeight="1" x14ac:dyDescent="0.3"/>
    <row r="53" spans="1:16" ht="18.75" hidden="1" customHeight="1" x14ac:dyDescent="0.3"/>
    <row r="54" spans="1:16" ht="18.75" hidden="1" customHeight="1" x14ac:dyDescent="0.3"/>
    <row r="55" spans="1:16" ht="18.75" hidden="1" customHeight="1" x14ac:dyDescent="0.3"/>
    <row r="56" spans="1:16" ht="18.75" hidden="1" customHeight="1" x14ac:dyDescent="0.3"/>
    <row r="57" spans="1:16" ht="18.75" hidden="1" customHeight="1" x14ac:dyDescent="0.3"/>
    <row r="58" spans="1:16" ht="18.75" hidden="1" customHeight="1" x14ac:dyDescent="0.3"/>
    <row r="59" spans="1:16" ht="18.75" hidden="1" customHeight="1" x14ac:dyDescent="0.3"/>
    <row r="60" spans="1:16" ht="18.75" hidden="1" customHeight="1" x14ac:dyDescent="0.3"/>
    <row r="61" spans="1:16" ht="18.75" hidden="1" customHeight="1" x14ac:dyDescent="0.3"/>
    <row r="62" spans="1:16" ht="18.75" hidden="1" customHeight="1" x14ac:dyDescent="0.3"/>
    <row r="63" spans="1:16" ht="18.75" hidden="1" customHeight="1" x14ac:dyDescent="0.3"/>
    <row r="64" spans="1:16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4:J4"/>
    <mergeCell ref="A7:A10"/>
    <mergeCell ref="B7:B10"/>
    <mergeCell ref="C7:J7"/>
    <mergeCell ref="C8:F9"/>
    <mergeCell ref="A5:J5"/>
    <mergeCell ref="G8:J9"/>
    <mergeCell ref="A30:B30"/>
    <mergeCell ref="E33:F33"/>
    <mergeCell ref="I33:J33"/>
    <mergeCell ref="E34:F34"/>
    <mergeCell ref="I34:J34"/>
  </mergeCells>
  <dataValidations count="2">
    <dataValidation type="decimal" allowBlank="1" showInputMessage="1" showErrorMessage="1" errorTitle="Microsoft Excel" error="Neočekivana vrsta podatka!_x000a_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J12:J29 L12:P29 K12:K30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9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D11" sqref="D11:D14"/>
    </sheetView>
  </sheetViews>
  <sheetFormatPr defaultColWidth="9.140625" defaultRowHeight="15" x14ac:dyDescent="0.3"/>
  <cols>
    <col min="1" max="1" width="9.140625" style="16" customWidth="1"/>
    <col min="2" max="2" width="42" style="16" customWidth="1"/>
    <col min="3" max="3" width="15.85546875" style="41" customWidth="1"/>
    <col min="4" max="4" width="17" style="41" customWidth="1"/>
    <col min="5" max="5" width="19.42578125" style="41" customWidth="1"/>
    <col min="6" max="16" width="9.140625" style="2"/>
    <col min="17" max="16384" width="9.140625" style="3"/>
  </cols>
  <sheetData>
    <row r="1" spans="1:16" s="2" customFormat="1" ht="9.75" customHeight="1" x14ac:dyDescent="0.3">
      <c r="A1" s="1"/>
      <c r="B1" s="1"/>
      <c r="C1" s="35"/>
      <c r="D1" s="35"/>
      <c r="E1" s="35"/>
    </row>
    <row r="2" spans="1:16" ht="20.25" customHeight="1" x14ac:dyDescent="0.3">
      <c r="A2" s="36"/>
      <c r="B2" s="37"/>
      <c r="C2" s="37"/>
      <c r="D2" s="37"/>
      <c r="E2" s="38" t="s">
        <v>46</v>
      </c>
    </row>
    <row r="3" spans="1:16" ht="12" customHeight="1" x14ac:dyDescent="0.3">
      <c r="A3" s="36"/>
      <c r="B3" s="37"/>
      <c r="C3" s="37"/>
      <c r="D3" s="37"/>
      <c r="E3" s="1"/>
    </row>
    <row r="4" spans="1:16" s="2" customFormat="1" ht="20.25" customHeight="1" x14ac:dyDescent="0.3">
      <c r="A4" s="1158" t="s">
        <v>152</v>
      </c>
      <c r="B4" s="1158"/>
      <c r="C4" s="1158"/>
      <c r="D4" s="1158"/>
      <c r="E4" s="1158"/>
    </row>
    <row r="5" spans="1:16" s="2" customFormat="1" ht="20.25" customHeight="1" x14ac:dyDescent="0.3">
      <c r="A5" s="1174" t="s">
        <v>153</v>
      </c>
      <c r="B5" s="1174"/>
      <c r="C5" s="1174"/>
      <c r="D5" s="1174"/>
      <c r="E5" s="1174"/>
    </row>
    <row r="6" spans="1:16" s="2" customFormat="1" ht="18.75" customHeight="1" x14ac:dyDescent="0.3"/>
    <row r="7" spans="1:16" s="5" customFormat="1" ht="17.25" customHeight="1" x14ac:dyDescent="0.25">
      <c r="A7" s="1167" t="s">
        <v>117</v>
      </c>
      <c r="B7" s="1169" t="s">
        <v>1</v>
      </c>
      <c r="C7" s="1169" t="s">
        <v>81</v>
      </c>
      <c r="D7" s="1169" t="s">
        <v>52</v>
      </c>
      <c r="E7" s="1172" t="s">
        <v>82</v>
      </c>
    </row>
    <row r="8" spans="1:16" s="6" customFormat="1" ht="16.5" customHeight="1" x14ac:dyDescent="0.25">
      <c r="A8" s="1168"/>
      <c r="B8" s="1170"/>
      <c r="C8" s="1171"/>
      <c r="D8" s="1171"/>
      <c r="E8" s="1173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 x14ac:dyDescent="0.25">
      <c r="A9" s="1168"/>
      <c r="B9" s="1170"/>
      <c r="C9" s="1171"/>
      <c r="D9" s="1171"/>
      <c r="E9" s="1173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 x14ac:dyDescent="0.25">
      <c r="A10" s="111">
        <v>1</v>
      </c>
      <c r="B10" s="112">
        <v>2</v>
      </c>
      <c r="C10" s="113">
        <v>3</v>
      </c>
      <c r="D10" s="113">
        <v>4</v>
      </c>
      <c r="E10" s="110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6.5" customHeight="1" x14ac:dyDescent="0.3">
      <c r="A11" s="248" t="s">
        <v>103</v>
      </c>
      <c r="B11" s="249" t="s">
        <v>41</v>
      </c>
      <c r="C11" s="250">
        <v>49960213.869000249</v>
      </c>
      <c r="D11" s="250">
        <v>7397193.4410000304</v>
      </c>
      <c r="E11" s="251">
        <v>57357407.310000278</v>
      </c>
    </row>
    <row r="12" spans="1:16" ht="16.5" customHeight="1" x14ac:dyDescent="0.3">
      <c r="A12" s="104" t="s">
        <v>101</v>
      </c>
      <c r="B12" s="102" t="s">
        <v>42</v>
      </c>
      <c r="C12" s="105">
        <v>323633.7</v>
      </c>
      <c r="D12" s="105">
        <v>0</v>
      </c>
      <c r="E12" s="106">
        <v>323633.7</v>
      </c>
    </row>
    <row r="13" spans="1:16" ht="16.5" customHeight="1" x14ac:dyDescent="0.3">
      <c r="A13" s="104" t="s">
        <v>102</v>
      </c>
      <c r="B13" s="102" t="s">
        <v>83</v>
      </c>
      <c r="C13" s="105">
        <v>3681242.1010001032</v>
      </c>
      <c r="D13" s="105">
        <v>583925.55899995891</v>
      </c>
      <c r="E13" s="106">
        <v>4265167.6600000616</v>
      </c>
    </row>
    <row r="14" spans="1:16" ht="16.5" customHeight="1" x14ac:dyDescent="0.3">
      <c r="A14" s="104" t="s">
        <v>104</v>
      </c>
      <c r="B14" s="102" t="s">
        <v>44</v>
      </c>
      <c r="C14" s="105">
        <v>0</v>
      </c>
      <c r="D14" s="105">
        <v>0</v>
      </c>
      <c r="E14" s="106">
        <v>0</v>
      </c>
    </row>
    <row r="15" spans="1:16" ht="18.75" customHeight="1" x14ac:dyDescent="0.3">
      <c r="A15" s="1165" t="s">
        <v>45</v>
      </c>
      <c r="B15" s="1166"/>
      <c r="C15" s="108">
        <v>53965089.670000352</v>
      </c>
      <c r="D15" s="108">
        <v>7981118.9999999888</v>
      </c>
      <c r="E15" s="109">
        <v>61946208.670000345</v>
      </c>
    </row>
    <row r="16" spans="1:16" s="2" customFormat="1" ht="19.5" customHeight="1" x14ac:dyDescent="0.3">
      <c r="A16" s="1"/>
      <c r="B16" s="1"/>
      <c r="C16" s="35"/>
      <c r="D16" s="35"/>
      <c r="E16" s="35"/>
    </row>
    <row r="17" spans="1:23" ht="18" customHeight="1" x14ac:dyDescent="0.3">
      <c r="A17" s="1"/>
      <c r="B17" s="1"/>
      <c r="C17" s="40"/>
      <c r="D17" s="40"/>
      <c r="E17" s="18"/>
    </row>
    <row r="18" spans="1:23" ht="15.75" customHeight="1" x14ac:dyDescent="0.3">
      <c r="A18" s="1"/>
      <c r="B18" s="15"/>
      <c r="C18" s="35"/>
      <c r="D18" s="35"/>
      <c r="E18" s="17"/>
    </row>
    <row r="19" spans="1:23" ht="18.75" customHeight="1" x14ac:dyDescent="0.3">
      <c r="A19" s="1"/>
      <c r="B19" s="1"/>
      <c r="C19" s="35"/>
      <c r="D19" s="35"/>
      <c r="E19" s="35"/>
    </row>
    <row r="20" spans="1:23" ht="18.75" customHeight="1" x14ac:dyDescent="0.3">
      <c r="A20" s="1"/>
      <c r="B20" s="1"/>
      <c r="C20" s="35"/>
      <c r="D20" s="35"/>
      <c r="E20" s="35"/>
    </row>
    <row r="21" spans="1:23" ht="18.75" customHeight="1" x14ac:dyDescent="0.3">
      <c r="A21" s="1"/>
      <c r="B21" s="1"/>
      <c r="C21" s="35"/>
      <c r="D21" s="35"/>
      <c r="E21" s="35"/>
    </row>
    <row r="22" spans="1:23" ht="18.75" customHeight="1" x14ac:dyDescent="0.3">
      <c r="A22" s="1"/>
      <c r="B22" s="1"/>
      <c r="C22" s="35"/>
      <c r="D22" s="35"/>
      <c r="E22" s="35"/>
    </row>
    <row r="23" spans="1:23" ht="18.75" customHeight="1" x14ac:dyDescent="0.3">
      <c r="A23" s="1"/>
      <c r="B23" s="1"/>
      <c r="C23" s="35"/>
      <c r="D23" s="35"/>
      <c r="E23" s="35"/>
    </row>
    <row r="24" spans="1:23" ht="18.75" customHeight="1" x14ac:dyDescent="0.3">
      <c r="A24" s="1"/>
      <c r="B24" s="1"/>
      <c r="C24" s="35"/>
      <c r="D24" s="35"/>
      <c r="E24" s="35"/>
    </row>
    <row r="25" spans="1:23" s="2" customFormat="1" ht="18.75" customHeight="1" x14ac:dyDescent="0.3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W103"/>
  <sheetViews>
    <sheetView zoomScale="90" zoomScaleNormal="90" workbookViewId="0">
      <pane xSplit="2" ySplit="10" topLeftCell="C14" activePane="bottomRight" state="frozen"/>
      <selection pane="topRight" activeCell="C1" sqref="C1"/>
      <selection pane="bottomLeft" activeCell="A7" sqref="A7"/>
      <selection pane="bottomRight" activeCell="C12" sqref="C12:C29"/>
    </sheetView>
  </sheetViews>
  <sheetFormatPr defaultColWidth="9.140625" defaultRowHeight="15" x14ac:dyDescent="0.3"/>
  <cols>
    <col min="1" max="1" width="9.7109375" style="16" customWidth="1"/>
    <col min="2" max="2" width="58.42578125" style="16" customWidth="1"/>
    <col min="3" max="3" width="37.28515625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175" t="s">
        <v>127</v>
      </c>
      <c r="B4" s="1175"/>
      <c r="C4" s="1175"/>
    </row>
    <row r="5" spans="1:14" s="2" customFormat="1" ht="19.5" customHeight="1" x14ac:dyDescent="0.3">
      <c r="A5" s="1175" t="s">
        <v>151</v>
      </c>
      <c r="B5" s="1175"/>
      <c r="C5" s="1175"/>
    </row>
    <row r="6" spans="1:14" s="2" customFormat="1" ht="21.75" customHeight="1" x14ac:dyDescent="0.3"/>
    <row r="7" spans="1:14" s="5" customFormat="1" ht="17.25" customHeight="1" x14ac:dyDescent="0.25">
      <c r="A7" s="1176" t="s">
        <v>106</v>
      </c>
      <c r="B7" s="1178" t="s">
        <v>1</v>
      </c>
      <c r="C7" s="1180" t="s">
        <v>3</v>
      </c>
    </row>
    <row r="8" spans="1:14" s="6" customFormat="1" ht="16.5" customHeight="1" x14ac:dyDescent="0.25">
      <c r="A8" s="1177"/>
      <c r="B8" s="1179"/>
      <c r="C8" s="1181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177"/>
      <c r="B9" s="1179"/>
      <c r="C9" s="1181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177"/>
      <c r="B10" s="1179"/>
      <c r="C10" s="118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5" customHeight="1" x14ac:dyDescent="0.3">
      <c r="A12" s="98" t="s">
        <v>4</v>
      </c>
      <c r="B12" s="99" t="s">
        <v>5</v>
      </c>
      <c r="C12" s="100">
        <v>877733.89000000013</v>
      </c>
    </row>
    <row r="13" spans="1:14" ht="16.5" customHeight="1" x14ac:dyDescent="0.3">
      <c r="A13" s="101" t="s">
        <v>6</v>
      </c>
      <c r="B13" s="102" t="s">
        <v>7</v>
      </c>
      <c r="C13" s="100">
        <v>158474.57</v>
      </c>
    </row>
    <row r="14" spans="1:14" ht="16.5" customHeight="1" x14ac:dyDescent="0.3">
      <c r="A14" s="98" t="s">
        <v>8</v>
      </c>
      <c r="B14" s="102" t="s">
        <v>9</v>
      </c>
      <c r="C14" s="100">
        <v>1100113.48</v>
      </c>
    </row>
    <row r="15" spans="1:14" ht="16.5" customHeight="1" x14ac:dyDescent="0.3">
      <c r="A15" s="101" t="s">
        <v>10</v>
      </c>
      <c r="B15" s="102" t="s">
        <v>11</v>
      </c>
      <c r="C15" s="100">
        <v>0</v>
      </c>
    </row>
    <row r="16" spans="1:14" ht="16.5" customHeight="1" x14ac:dyDescent="0.3">
      <c r="A16" s="98" t="s">
        <v>12</v>
      </c>
      <c r="B16" s="102" t="s">
        <v>13</v>
      </c>
      <c r="C16" s="100">
        <v>0</v>
      </c>
    </row>
    <row r="17" spans="1:14" ht="16.5" customHeight="1" x14ac:dyDescent="0.3">
      <c r="A17" s="101" t="s">
        <v>14</v>
      </c>
      <c r="B17" s="102" t="s">
        <v>15</v>
      </c>
      <c r="C17" s="100">
        <v>0</v>
      </c>
    </row>
    <row r="18" spans="1:14" ht="16.5" customHeight="1" x14ac:dyDescent="0.3">
      <c r="A18" s="98" t="s">
        <v>16</v>
      </c>
      <c r="B18" s="102" t="s">
        <v>17</v>
      </c>
      <c r="C18" s="100">
        <v>199873.11000000002</v>
      </c>
    </row>
    <row r="19" spans="1:14" ht="16.5" customHeight="1" x14ac:dyDescent="0.3">
      <c r="A19" s="101" t="s">
        <v>18</v>
      </c>
      <c r="B19" s="102" t="s">
        <v>19</v>
      </c>
      <c r="C19" s="100">
        <v>444349.41999999987</v>
      </c>
    </row>
    <row r="20" spans="1:14" ht="16.5" customHeight="1" x14ac:dyDescent="0.3">
      <c r="A20" s="98" t="s">
        <v>20</v>
      </c>
      <c r="B20" s="102" t="s">
        <v>21</v>
      </c>
      <c r="C20" s="100">
        <v>2625099.8300000005</v>
      </c>
    </row>
    <row r="21" spans="1:14" ht="16.5" customHeight="1" x14ac:dyDescent="0.3">
      <c r="A21" s="101" t="s">
        <v>22</v>
      </c>
      <c r="B21" s="102" t="s">
        <v>23</v>
      </c>
      <c r="C21" s="100">
        <v>12506472.169999998</v>
      </c>
    </row>
    <row r="22" spans="1:14" s="11" customFormat="1" ht="16.5" customHeight="1" x14ac:dyDescent="0.3">
      <c r="A22" s="98" t="s">
        <v>24</v>
      </c>
      <c r="B22" s="102" t="s">
        <v>25</v>
      </c>
      <c r="C22" s="10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customHeight="1" x14ac:dyDescent="0.3">
      <c r="A23" s="101" t="s">
        <v>26</v>
      </c>
      <c r="B23" s="102" t="s">
        <v>27</v>
      </c>
      <c r="C23" s="100">
        <v>0</v>
      </c>
    </row>
    <row r="24" spans="1:14" ht="16.5" customHeight="1" x14ac:dyDescent="0.3">
      <c r="A24" s="98" t="s">
        <v>28</v>
      </c>
      <c r="B24" s="102" t="s">
        <v>29</v>
      </c>
      <c r="C24" s="100">
        <v>197032.56000000003</v>
      </c>
    </row>
    <row r="25" spans="1:14" ht="16.5" customHeight="1" x14ac:dyDescent="0.3">
      <c r="A25" s="101" t="s">
        <v>30</v>
      </c>
      <c r="B25" s="102" t="s">
        <v>31</v>
      </c>
      <c r="C25" s="100">
        <v>3000</v>
      </c>
    </row>
    <row r="26" spans="1:14" ht="16.5" customHeight="1" x14ac:dyDescent="0.3">
      <c r="A26" s="98" t="s">
        <v>32</v>
      </c>
      <c r="B26" s="102" t="s">
        <v>33</v>
      </c>
      <c r="C26" s="100">
        <v>0</v>
      </c>
    </row>
    <row r="27" spans="1:14" ht="16.5" customHeight="1" x14ac:dyDescent="0.3">
      <c r="A27" s="101" t="s">
        <v>34</v>
      </c>
      <c r="B27" s="102" t="s">
        <v>35</v>
      </c>
      <c r="C27" s="100">
        <v>81</v>
      </c>
    </row>
    <row r="28" spans="1:14" ht="16.5" customHeight="1" x14ac:dyDescent="0.3">
      <c r="A28" s="98" t="s">
        <v>36</v>
      </c>
      <c r="B28" s="102" t="s">
        <v>37</v>
      </c>
      <c r="C28" s="100">
        <v>0</v>
      </c>
    </row>
    <row r="29" spans="1:14" ht="16.5" customHeight="1" x14ac:dyDescent="0.3">
      <c r="A29" s="101" t="s">
        <v>38</v>
      </c>
      <c r="B29" s="102" t="s">
        <v>39</v>
      </c>
      <c r="C29" s="100">
        <v>226.5</v>
      </c>
    </row>
    <row r="30" spans="1:14" ht="19.5" customHeight="1" x14ac:dyDescent="0.3">
      <c r="A30" s="1182" t="s">
        <v>40</v>
      </c>
      <c r="B30" s="1183"/>
      <c r="C30" s="103">
        <v>18112456.529999997</v>
      </c>
    </row>
    <row r="31" spans="1:14" s="13" customFormat="1" ht="8.25" customHeight="1" x14ac:dyDescent="0.3">
      <c r="A31" s="12"/>
      <c r="B31" s="12"/>
      <c r="C31" s="39"/>
    </row>
    <row r="32" spans="1:14" ht="18.75" customHeight="1" x14ac:dyDescent="0.3">
      <c r="A32" s="1"/>
      <c r="B32" s="1"/>
      <c r="C32" s="35"/>
    </row>
    <row r="33" spans="1:23" ht="18.75" customHeight="1" x14ac:dyDescent="0.3">
      <c r="A33" s="1"/>
      <c r="B33" s="1"/>
      <c r="C33" s="35"/>
    </row>
    <row r="34" spans="1:23" ht="18.75" customHeight="1" x14ac:dyDescent="0.3">
      <c r="A34" s="1"/>
      <c r="B34" s="1"/>
      <c r="C34" s="35"/>
    </row>
    <row r="35" spans="1:23" ht="18.75" customHeight="1" x14ac:dyDescent="0.3">
      <c r="A35" s="1"/>
      <c r="B35" s="1"/>
      <c r="C35" s="35"/>
    </row>
    <row r="36" spans="1:23" s="2" customFormat="1" ht="18.75" customHeight="1" x14ac:dyDescent="0.3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 x14ac:dyDescent="0.3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 x14ac:dyDescent="0.3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 x14ac:dyDescent="0.3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 x14ac:dyDescent="0.3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 x14ac:dyDescent="0.3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 x14ac:dyDescent="0.3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 x14ac:dyDescent="0.3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 x14ac:dyDescent="0.3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 x14ac:dyDescent="0.3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 x14ac:dyDescent="0.3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 x14ac:dyDescent="0.3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1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1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1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1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1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1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1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1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1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 x14ac:dyDescent="0.3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 x14ac:dyDescent="0.3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 x14ac:dyDescent="0.3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 x14ac:dyDescent="0.3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 x14ac:dyDescent="0.3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 x14ac:dyDescent="0.3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 x14ac:dyDescent="0.3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 x14ac:dyDescent="0.3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 x14ac:dyDescent="0.3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 x14ac:dyDescent="0.3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 x14ac:dyDescent="0.3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W8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A4" sqref="A4:C16"/>
    </sheetView>
  </sheetViews>
  <sheetFormatPr defaultColWidth="9.140625" defaultRowHeight="15" x14ac:dyDescent="0.3"/>
  <cols>
    <col min="1" max="1" width="9.85546875" style="16" customWidth="1"/>
    <col min="2" max="2" width="53.85546875" style="16" customWidth="1"/>
    <col min="3" max="3" width="26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175" t="s">
        <v>128</v>
      </c>
      <c r="B4" s="1175"/>
      <c r="C4" s="1175"/>
    </row>
    <row r="5" spans="1:14" s="2" customFormat="1" ht="21.75" customHeight="1" x14ac:dyDescent="0.3">
      <c r="A5" s="1175" t="s">
        <v>151</v>
      </c>
      <c r="B5" s="1175"/>
      <c r="C5" s="1175"/>
    </row>
    <row r="6" spans="1:14" s="2" customFormat="1" ht="21.75" customHeight="1" x14ac:dyDescent="0.3">
      <c r="A6" s="237"/>
      <c r="B6" s="237"/>
      <c r="C6" s="237"/>
    </row>
    <row r="7" spans="1:14" s="5" customFormat="1" ht="17.25" customHeight="1" x14ac:dyDescent="0.25">
      <c r="A7" s="1176" t="s">
        <v>106</v>
      </c>
      <c r="B7" s="1178" t="s">
        <v>1</v>
      </c>
      <c r="C7" s="1180" t="s">
        <v>3</v>
      </c>
    </row>
    <row r="8" spans="1:14" s="6" customFormat="1" ht="16.5" customHeight="1" x14ac:dyDescent="0.25">
      <c r="A8" s="1177"/>
      <c r="B8" s="1179"/>
      <c r="C8" s="1181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177"/>
      <c r="B9" s="1179"/>
      <c r="C9" s="1181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177"/>
      <c r="B10" s="1179"/>
      <c r="C10" s="118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9.5" customHeight="1" x14ac:dyDescent="0.3">
      <c r="A12" s="248" t="s">
        <v>103</v>
      </c>
      <c r="B12" s="249" t="s">
        <v>41</v>
      </c>
      <c r="C12" s="251">
        <v>857409.57999999984</v>
      </c>
    </row>
    <row r="13" spans="1:14" ht="18" customHeight="1" x14ac:dyDescent="0.3">
      <c r="A13" s="104" t="s">
        <v>101</v>
      </c>
      <c r="B13" s="102" t="s">
        <v>42</v>
      </c>
      <c r="C13" s="106">
        <v>54550.1</v>
      </c>
      <c r="M13" s="3"/>
      <c r="N13" s="3"/>
    </row>
    <row r="14" spans="1:14" ht="15.75" customHeight="1" x14ac:dyDescent="0.3">
      <c r="A14" s="104" t="s">
        <v>102</v>
      </c>
      <c r="B14" s="102" t="s">
        <v>83</v>
      </c>
      <c r="C14" s="106">
        <v>23877.24</v>
      </c>
      <c r="M14" s="3"/>
      <c r="N14" s="3"/>
    </row>
    <row r="15" spans="1:14" ht="18.75" customHeight="1" x14ac:dyDescent="0.3">
      <c r="A15" s="104" t="s">
        <v>104</v>
      </c>
      <c r="B15" s="102" t="s">
        <v>44</v>
      </c>
      <c r="C15" s="106">
        <v>49816.100000000006</v>
      </c>
      <c r="M15" s="3"/>
      <c r="N15" s="3"/>
    </row>
    <row r="16" spans="1:14" ht="18.75" customHeight="1" x14ac:dyDescent="0.3">
      <c r="A16" s="1182" t="s">
        <v>45</v>
      </c>
      <c r="B16" s="1183"/>
      <c r="C16" s="107">
        <v>985653.01999999979</v>
      </c>
      <c r="M16" s="3"/>
      <c r="N16" s="3"/>
    </row>
    <row r="17" spans="1:23" ht="18.75" customHeight="1" x14ac:dyDescent="0.3">
      <c r="A17" s="1"/>
      <c r="B17" s="1"/>
      <c r="C17" s="35"/>
    </row>
    <row r="18" spans="1:23" ht="18.75" customHeight="1" x14ac:dyDescent="0.3">
      <c r="A18" s="1"/>
      <c r="B18" s="1"/>
      <c r="C18" s="35"/>
    </row>
    <row r="19" spans="1:23" ht="18.75" customHeight="1" x14ac:dyDescent="0.3">
      <c r="A19" s="1"/>
      <c r="B19" s="1"/>
      <c r="C19" s="35"/>
    </row>
    <row r="20" spans="1:23" ht="18.75" customHeight="1" x14ac:dyDescent="0.3">
      <c r="A20" s="1"/>
      <c r="B20" s="1"/>
      <c r="C20" s="35"/>
    </row>
    <row r="21" spans="1:23" s="2" customFormat="1" ht="18.75" customHeight="1" x14ac:dyDescent="0.3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 x14ac:dyDescent="0.3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 x14ac:dyDescent="0.3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 x14ac:dyDescent="0.3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 x14ac:dyDescent="0.3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1:23" s="16" customFormat="1" ht="18.75" customHeight="1" x14ac:dyDescent="0.3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1:23" s="16" customFormat="1" ht="18.75" customHeight="1" x14ac:dyDescent="0.3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1:23" s="16" customFormat="1" ht="18.75" customHeight="1" x14ac:dyDescent="0.3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1:23" s="16" customFormat="1" ht="18.75" customHeight="1" x14ac:dyDescent="0.3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Q135"/>
  <sheetViews>
    <sheetView zoomScale="110" zoomScaleNormal="110" workbookViewId="0">
      <selection activeCell="C11" sqref="C11:C22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8" width="1.42578125" style="341" customWidth="1"/>
    <col min="9" max="10" width="11.28515625" style="341" customWidth="1"/>
    <col min="11" max="11" width="6.42578125" style="271" customWidth="1"/>
    <col min="12" max="17" width="0" style="269" hidden="1" customWidth="1"/>
    <col min="18" max="16379" width="0" style="271" hidden="1"/>
    <col min="16380" max="16384" width="1" style="271" customWidth="1"/>
  </cols>
  <sheetData>
    <row r="1" spans="2:17" s="269" customFormat="1" ht="9.75" customHeight="1" x14ac:dyDescent="0.25">
      <c r="B1" s="266"/>
      <c r="C1" s="266"/>
      <c r="H1" s="341"/>
      <c r="I1" s="341"/>
      <c r="J1" s="341"/>
    </row>
    <row r="2" spans="2:17" ht="20.25" customHeight="1" x14ac:dyDescent="0.25">
      <c r="B2" s="265"/>
      <c r="C2" s="266"/>
      <c r="D2" s="266"/>
      <c r="E2" s="266"/>
      <c r="F2" s="266"/>
      <c r="G2" s="266"/>
      <c r="K2" s="266"/>
    </row>
    <row r="3" spans="2:17" ht="12" customHeight="1" x14ac:dyDescent="0.25">
      <c r="B3" s="267"/>
      <c r="C3" s="268"/>
      <c r="D3" s="268"/>
      <c r="E3" s="268"/>
      <c r="F3" s="268"/>
      <c r="G3" s="268"/>
      <c r="H3" s="342"/>
      <c r="I3" s="342"/>
      <c r="J3" s="342"/>
      <c r="K3" s="268"/>
    </row>
    <row r="4" spans="2:17" s="269" customFormat="1" ht="19.5" customHeight="1" x14ac:dyDescent="0.25">
      <c r="B4" s="1102" t="s">
        <v>260</v>
      </c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</row>
    <row r="5" spans="2:17" s="269" customFormat="1" ht="13.15" customHeight="1" x14ac:dyDescent="0.25">
      <c r="B5" s="1103" t="str">
        <f>'01-01'!B5:Q5</f>
        <v>za period od 01.01. do 31.01.2019. godine.</v>
      </c>
      <c r="C5" s="1132"/>
      <c r="D5" s="1132"/>
      <c r="E5" s="1132"/>
      <c r="F5" s="1132"/>
      <c r="G5" s="1132"/>
      <c r="H5" s="1132"/>
      <c r="I5" s="1132"/>
      <c r="J5" s="1132"/>
      <c r="K5" s="1132"/>
    </row>
    <row r="6" spans="2:17" s="269" customFormat="1" ht="20.25" customHeight="1" x14ac:dyDescent="0.25">
      <c r="B6" s="1120" t="s">
        <v>259</v>
      </c>
      <c r="C6" s="1120"/>
      <c r="D6" s="1130"/>
      <c r="E6" s="1130"/>
      <c r="F6" s="272"/>
      <c r="G6" s="272"/>
      <c r="H6" s="343"/>
      <c r="I6" s="343"/>
      <c r="J6" s="1133" t="s">
        <v>179</v>
      </c>
      <c r="K6" s="1133"/>
    </row>
    <row r="7" spans="2:17" ht="17.25" customHeight="1" x14ac:dyDescent="0.25">
      <c r="B7" s="1106" t="s">
        <v>84</v>
      </c>
      <c r="C7" s="1109" t="s">
        <v>160</v>
      </c>
      <c r="D7" s="1134" t="s">
        <v>93</v>
      </c>
      <c r="E7" s="1135"/>
      <c r="F7" s="1134" t="s">
        <v>52</v>
      </c>
      <c r="G7" s="1135"/>
      <c r="H7" s="344"/>
      <c r="I7" s="1114" t="s">
        <v>233</v>
      </c>
      <c r="J7" s="1115"/>
      <c r="K7" s="1116"/>
    </row>
    <row r="8" spans="2:17" ht="30" customHeight="1" x14ac:dyDescent="0.25">
      <c r="B8" s="1107"/>
      <c r="C8" s="1110"/>
      <c r="D8" s="1123" t="s">
        <v>162</v>
      </c>
      <c r="E8" s="1124"/>
      <c r="F8" s="1123" t="s">
        <v>162</v>
      </c>
      <c r="G8" s="1124"/>
      <c r="H8" s="345"/>
      <c r="I8" s="1123" t="s">
        <v>257</v>
      </c>
      <c r="J8" s="1124"/>
      <c r="K8" s="1137" t="str">
        <f>'01-02'!O10</f>
        <v>Indeks19/18</v>
      </c>
    </row>
    <row r="9" spans="2:17" ht="16.149999999999999" customHeight="1" x14ac:dyDescent="0.25">
      <c r="B9" s="1108"/>
      <c r="C9" s="1111"/>
      <c r="D9" s="648" t="str">
        <f>'01-05'!D9</f>
        <v>I-I-2018</v>
      </c>
      <c r="E9" s="648" t="str">
        <f>'01-05'!E9</f>
        <v>I-I-2019</v>
      </c>
      <c r="F9" s="648" t="str">
        <f>D9</f>
        <v>I-I-2018</v>
      </c>
      <c r="G9" s="648" t="str">
        <f>E9</f>
        <v>I-I-2019</v>
      </c>
      <c r="H9" s="649"/>
      <c r="I9" s="648" t="str">
        <f>D9</f>
        <v>I-I-2018</v>
      </c>
      <c r="J9" s="648" t="str">
        <f>E9</f>
        <v>I-I-2019</v>
      </c>
      <c r="K9" s="1119"/>
    </row>
    <row r="10" spans="2:17" s="282" customFormat="1" ht="6" customHeight="1" x14ac:dyDescent="0.25">
      <c r="B10" s="348"/>
      <c r="C10" s="349"/>
      <c r="D10" s="650"/>
      <c r="E10" s="650"/>
      <c r="F10" s="650"/>
      <c r="G10" s="650"/>
      <c r="H10" s="345"/>
      <c r="I10" s="345"/>
      <c r="J10" s="345"/>
      <c r="K10" s="651"/>
      <c r="L10" s="266"/>
      <c r="M10" s="266"/>
      <c r="N10" s="266"/>
      <c r="O10" s="266"/>
      <c r="P10" s="266"/>
      <c r="Q10" s="266"/>
    </row>
    <row r="11" spans="2:17" ht="15" customHeight="1" x14ac:dyDescent="0.3">
      <c r="B11" s="991" t="s">
        <v>53</v>
      </c>
      <c r="C11" s="987" t="s">
        <v>168</v>
      </c>
      <c r="D11" s="985">
        <v>4053016</v>
      </c>
      <c r="E11" s="986">
        <v>4738156</v>
      </c>
      <c r="F11" s="985">
        <v>260731</v>
      </c>
      <c r="G11" s="986">
        <v>159395</v>
      </c>
      <c r="H11" s="503"/>
      <c r="I11" s="988">
        <f t="shared" ref="I11:I23" si="0">SUM(D11+F11)</f>
        <v>4313747</v>
      </c>
      <c r="J11" s="989">
        <f t="shared" ref="J11:J23" si="1">SUM(E11+G11)</f>
        <v>4897551</v>
      </c>
      <c r="K11" s="976">
        <f t="shared" ref="K11:K23" si="2">IF(I11=0,"",J11/I11)</f>
        <v>1.1353357069851338</v>
      </c>
    </row>
    <row r="12" spans="2:17" s="269" customFormat="1" ht="15" customHeight="1" x14ac:dyDescent="0.3">
      <c r="B12" s="991" t="s">
        <v>55</v>
      </c>
      <c r="C12" s="977" t="s">
        <v>166</v>
      </c>
      <c r="D12" s="994">
        <v>3878601</v>
      </c>
      <c r="E12" s="993">
        <v>4121537</v>
      </c>
      <c r="F12" s="994">
        <v>605962</v>
      </c>
      <c r="G12" s="993">
        <v>691793</v>
      </c>
      <c r="H12" s="503"/>
      <c r="I12" s="990">
        <f t="shared" si="0"/>
        <v>4484563</v>
      </c>
      <c r="J12" s="992">
        <f t="shared" si="1"/>
        <v>4813330</v>
      </c>
      <c r="K12" s="976">
        <f t="shared" si="2"/>
        <v>1.0733108220355028</v>
      </c>
    </row>
    <row r="13" spans="2:17" s="269" customFormat="1" ht="15" customHeight="1" x14ac:dyDescent="0.3">
      <c r="B13" s="991" t="s">
        <v>57</v>
      </c>
      <c r="C13" s="977" t="s">
        <v>324</v>
      </c>
      <c r="D13" s="994">
        <v>3991141</v>
      </c>
      <c r="E13" s="993">
        <v>4192220</v>
      </c>
      <c r="F13" s="994">
        <v>335349</v>
      </c>
      <c r="G13" s="993">
        <v>373648</v>
      </c>
      <c r="H13" s="503"/>
      <c r="I13" s="990">
        <f t="shared" si="0"/>
        <v>4326490</v>
      </c>
      <c r="J13" s="992">
        <f t="shared" si="1"/>
        <v>4565868</v>
      </c>
      <c r="K13" s="976">
        <f t="shared" si="2"/>
        <v>1.0553284533189722</v>
      </c>
    </row>
    <row r="14" spans="2:17" s="269" customFormat="1" ht="15" customHeight="1" x14ac:dyDescent="0.3">
      <c r="B14" s="991" t="s">
        <v>59</v>
      </c>
      <c r="C14" s="987" t="s">
        <v>165</v>
      </c>
      <c r="D14" s="985">
        <v>4146344</v>
      </c>
      <c r="E14" s="986">
        <v>4000934</v>
      </c>
      <c r="F14" s="985">
        <v>253639</v>
      </c>
      <c r="G14" s="986">
        <v>95292</v>
      </c>
      <c r="H14" s="503"/>
      <c r="I14" s="988">
        <f t="shared" si="0"/>
        <v>4399983</v>
      </c>
      <c r="J14" s="989">
        <f t="shared" si="1"/>
        <v>4096226</v>
      </c>
      <c r="K14" s="976">
        <f t="shared" si="2"/>
        <v>0.93096405145201699</v>
      </c>
    </row>
    <row r="15" spans="2:17" s="269" customFormat="1" ht="15" customHeight="1" x14ac:dyDescent="0.3">
      <c r="B15" s="991" t="s">
        <v>61</v>
      </c>
      <c r="C15" s="987" t="s">
        <v>170</v>
      </c>
      <c r="D15" s="985">
        <v>2404626</v>
      </c>
      <c r="E15" s="986">
        <v>2661670</v>
      </c>
      <c r="F15" s="985">
        <v>413650</v>
      </c>
      <c r="G15" s="986">
        <v>303665</v>
      </c>
      <c r="H15" s="503"/>
      <c r="I15" s="988">
        <f t="shared" si="0"/>
        <v>2818276</v>
      </c>
      <c r="J15" s="989">
        <f t="shared" si="1"/>
        <v>2965335</v>
      </c>
      <c r="K15" s="976">
        <f t="shared" si="2"/>
        <v>1.0521804819684091</v>
      </c>
    </row>
    <row r="16" spans="2:17" s="269" customFormat="1" ht="15" customHeight="1" x14ac:dyDescent="0.3">
      <c r="B16" s="991" t="s">
        <v>63</v>
      </c>
      <c r="C16" s="987" t="s">
        <v>330</v>
      </c>
      <c r="D16" s="985">
        <v>1835475</v>
      </c>
      <c r="E16" s="986">
        <v>2406423</v>
      </c>
      <c r="F16" s="985">
        <v>504287</v>
      </c>
      <c r="G16" s="986">
        <v>533976</v>
      </c>
      <c r="H16" s="503"/>
      <c r="I16" s="988">
        <f t="shared" si="0"/>
        <v>2339762</v>
      </c>
      <c r="J16" s="989">
        <f t="shared" si="1"/>
        <v>2940399</v>
      </c>
      <c r="K16" s="976">
        <f t="shared" si="2"/>
        <v>1.2567085883094093</v>
      </c>
    </row>
    <row r="17" spans="2:17" ht="15" customHeight="1" x14ac:dyDescent="0.3">
      <c r="B17" s="991" t="s">
        <v>65</v>
      </c>
      <c r="C17" s="970" t="s">
        <v>169</v>
      </c>
      <c r="D17" s="994">
        <v>2778994</v>
      </c>
      <c r="E17" s="993">
        <v>2879104</v>
      </c>
      <c r="F17" s="994">
        <v>0</v>
      </c>
      <c r="G17" s="993">
        <v>0</v>
      </c>
      <c r="H17" s="503"/>
      <c r="I17" s="990">
        <f t="shared" si="0"/>
        <v>2778994</v>
      </c>
      <c r="J17" s="992">
        <f t="shared" si="1"/>
        <v>2879104</v>
      </c>
      <c r="K17" s="976">
        <f t="shared" si="2"/>
        <v>1.0360238273274429</v>
      </c>
    </row>
    <row r="18" spans="2:17" s="269" customFormat="1" ht="15" customHeight="1" x14ac:dyDescent="0.3">
      <c r="B18" s="991" t="s">
        <v>66</v>
      </c>
      <c r="C18" s="987" t="s">
        <v>164</v>
      </c>
      <c r="D18" s="985">
        <v>2428646</v>
      </c>
      <c r="E18" s="986">
        <v>2315755</v>
      </c>
      <c r="F18" s="985">
        <v>0</v>
      </c>
      <c r="G18" s="986">
        <v>105185</v>
      </c>
      <c r="H18" s="503"/>
      <c r="I18" s="988">
        <f t="shared" si="0"/>
        <v>2428646</v>
      </c>
      <c r="J18" s="989">
        <f t="shared" si="1"/>
        <v>2420940</v>
      </c>
      <c r="K18" s="976">
        <f t="shared" si="2"/>
        <v>0.99682703860504984</v>
      </c>
    </row>
    <row r="19" spans="2:17" s="269" customFormat="1" ht="15" customHeight="1" x14ac:dyDescent="0.3">
      <c r="B19" s="991" t="s">
        <v>67</v>
      </c>
      <c r="C19" s="987" t="s">
        <v>167</v>
      </c>
      <c r="D19" s="985">
        <v>1496208</v>
      </c>
      <c r="E19" s="986">
        <v>1496466</v>
      </c>
      <c r="F19" s="985">
        <v>0</v>
      </c>
      <c r="G19" s="986">
        <v>6207</v>
      </c>
      <c r="H19" s="503"/>
      <c r="I19" s="988">
        <f t="shared" si="0"/>
        <v>1496208</v>
      </c>
      <c r="J19" s="989">
        <f t="shared" si="1"/>
        <v>1502673</v>
      </c>
      <c r="K19" s="976">
        <f t="shared" si="2"/>
        <v>1.0043209232940875</v>
      </c>
    </row>
    <row r="20" spans="2:17" ht="15" customHeight="1" x14ac:dyDescent="0.3">
      <c r="B20" s="991" t="s">
        <v>22</v>
      </c>
      <c r="C20" s="987" t="s">
        <v>163</v>
      </c>
      <c r="D20" s="985">
        <v>614003</v>
      </c>
      <c r="E20" s="986">
        <v>621000</v>
      </c>
      <c r="F20" s="985">
        <v>47684</v>
      </c>
      <c r="G20" s="986">
        <v>42055</v>
      </c>
      <c r="H20" s="503"/>
      <c r="I20" s="988">
        <f t="shared" si="0"/>
        <v>661687</v>
      </c>
      <c r="J20" s="989">
        <f t="shared" si="1"/>
        <v>663055</v>
      </c>
      <c r="K20" s="976">
        <f t="shared" si="2"/>
        <v>1.0020674427637237</v>
      </c>
    </row>
    <row r="21" spans="2:17" s="269" customFormat="1" ht="15" customHeight="1" x14ac:dyDescent="0.3">
      <c r="B21" s="991" t="s">
        <v>24</v>
      </c>
      <c r="C21" s="987" t="s">
        <v>328</v>
      </c>
      <c r="D21" s="985">
        <v>53391</v>
      </c>
      <c r="E21" s="986">
        <v>15887</v>
      </c>
      <c r="F21" s="985">
        <v>15423</v>
      </c>
      <c r="G21" s="986">
        <v>7106</v>
      </c>
      <c r="H21" s="503"/>
      <c r="I21" s="988">
        <f t="shared" si="0"/>
        <v>68814</v>
      </c>
      <c r="J21" s="989">
        <f t="shared" si="1"/>
        <v>22993</v>
      </c>
      <c r="K21" s="976">
        <f t="shared" si="2"/>
        <v>0.33413258929868922</v>
      </c>
    </row>
    <row r="22" spans="2:17" s="274" customFormat="1" ht="15" customHeight="1" x14ac:dyDescent="0.3">
      <c r="B22" s="991" t="s">
        <v>26</v>
      </c>
      <c r="C22" s="987" t="s">
        <v>71</v>
      </c>
      <c r="D22" s="985">
        <v>115683</v>
      </c>
      <c r="E22" s="986">
        <v>0</v>
      </c>
      <c r="F22" s="985">
        <v>14895</v>
      </c>
      <c r="G22" s="986">
        <v>0</v>
      </c>
      <c r="H22" s="503"/>
      <c r="I22" s="988">
        <f t="shared" si="0"/>
        <v>130578</v>
      </c>
      <c r="J22" s="989">
        <f t="shared" si="1"/>
        <v>0</v>
      </c>
      <c r="K22" s="976">
        <f t="shared" si="2"/>
        <v>0</v>
      </c>
      <c r="L22" s="273"/>
      <c r="M22" s="273"/>
      <c r="N22" s="273"/>
      <c r="O22" s="273"/>
      <c r="P22" s="273"/>
      <c r="Q22" s="273"/>
    </row>
    <row r="23" spans="2:17" ht="18" customHeight="1" x14ac:dyDescent="0.25">
      <c r="B23" s="1136" t="s">
        <v>258</v>
      </c>
      <c r="C23" s="1136"/>
      <c r="D23" s="982">
        <f>SUM(D11:D22)</f>
        <v>27796128</v>
      </c>
      <c r="E23" s="983">
        <f>SUM(E11:E22)</f>
        <v>29449152</v>
      </c>
      <c r="F23" s="982">
        <f>SUM(F11:F22)</f>
        <v>2451620</v>
      </c>
      <c r="G23" s="983">
        <f>SUM(G11:G22)</f>
        <v>2318322</v>
      </c>
      <c r="H23" s="347"/>
      <c r="I23" s="995">
        <f t="shared" si="0"/>
        <v>30247748</v>
      </c>
      <c r="J23" s="980">
        <f t="shared" si="1"/>
        <v>31767474</v>
      </c>
      <c r="K23" s="568">
        <f t="shared" si="2"/>
        <v>1.0502426164089969</v>
      </c>
    </row>
    <row r="24" spans="2:17" s="266" customFormat="1" ht="21" customHeight="1" x14ac:dyDescent="0.25">
      <c r="B24" s="275"/>
      <c r="C24" s="898"/>
      <c r="D24" s="359"/>
      <c r="E24" s="360"/>
      <c r="F24" s="359"/>
      <c r="G24" s="360"/>
      <c r="H24" s="354"/>
      <c r="I24" s="355"/>
      <c r="J24" s="367"/>
      <c r="K24" s="357"/>
    </row>
    <row r="25" spans="2:17" s="266" customFormat="1" ht="21" customHeight="1" x14ac:dyDescent="0.25">
      <c r="B25" s="275"/>
      <c r="C25" s="275"/>
      <c r="D25" s="359"/>
      <c r="E25" s="360"/>
      <c r="F25" s="359"/>
      <c r="G25" s="360"/>
      <c r="H25" s="354"/>
      <c r="I25" s="355"/>
      <c r="J25" s="367"/>
      <c r="K25" s="357"/>
    </row>
    <row r="26" spans="2:17" s="266" customFormat="1" ht="21" customHeight="1" x14ac:dyDescent="0.25">
      <c r="B26" s="275"/>
      <c r="C26" s="275"/>
      <c r="D26" s="359"/>
      <c r="E26" s="360"/>
      <c r="F26" s="359"/>
      <c r="G26" s="360"/>
      <c r="H26" s="354"/>
      <c r="I26" s="355"/>
      <c r="J26" s="367"/>
      <c r="K26" s="357"/>
    </row>
    <row r="27" spans="2:17" s="266" customFormat="1" ht="21" customHeight="1" x14ac:dyDescent="0.25">
      <c r="B27" s="275"/>
      <c r="C27" s="275"/>
      <c r="D27" s="359"/>
      <c r="E27" s="360"/>
      <c r="F27" s="359"/>
      <c r="G27" s="360"/>
      <c r="H27" s="354"/>
      <c r="I27" s="355"/>
      <c r="J27" s="367"/>
      <c r="K27" s="357"/>
    </row>
    <row r="28" spans="2:17" s="266" customFormat="1" ht="21" customHeight="1" x14ac:dyDescent="0.25">
      <c r="B28" s="275"/>
      <c r="C28" s="275"/>
      <c r="D28" s="359"/>
      <c r="E28" s="360"/>
      <c r="F28" s="359"/>
      <c r="G28" s="360"/>
      <c r="H28" s="354"/>
      <c r="I28" s="355"/>
      <c r="J28" s="356"/>
      <c r="K28" s="357"/>
    </row>
    <row r="29" spans="2:17" s="266" customFormat="1" ht="21" customHeight="1" x14ac:dyDescent="0.25">
      <c r="B29" s="275"/>
      <c r="C29" s="275"/>
      <c r="D29" s="359"/>
      <c r="E29" s="360"/>
      <c r="F29" s="359"/>
      <c r="G29" s="360"/>
      <c r="H29" s="354"/>
      <c r="I29" s="355"/>
      <c r="J29" s="356"/>
      <c r="K29" s="357"/>
    </row>
    <row r="30" spans="2:17" s="266" customFormat="1" ht="21" customHeight="1" x14ac:dyDescent="0.25">
      <c r="B30" s="275"/>
      <c r="C30" s="275"/>
      <c r="D30" s="359"/>
      <c r="E30" s="360"/>
      <c r="F30" s="359"/>
      <c r="G30" s="360"/>
      <c r="H30" s="354"/>
      <c r="I30" s="355"/>
      <c r="J30" s="356"/>
      <c r="K30" s="357"/>
    </row>
    <row r="31" spans="2:17" s="266" customFormat="1" ht="21" customHeight="1" x14ac:dyDescent="0.25">
      <c r="B31" s="275"/>
      <c r="C31" s="275"/>
      <c r="D31" s="359"/>
      <c r="E31" s="360"/>
      <c r="F31" s="359"/>
      <c r="G31" s="360"/>
      <c r="H31" s="354"/>
      <c r="I31" s="355"/>
      <c r="J31" s="356"/>
      <c r="K31" s="357"/>
    </row>
    <row r="32" spans="2:17" s="266" customFormat="1" ht="21" customHeight="1" x14ac:dyDescent="0.25">
      <c r="B32" s="275"/>
      <c r="C32" s="275"/>
      <c r="D32" s="359"/>
      <c r="E32" s="360"/>
      <c r="F32" s="359"/>
      <c r="G32" s="360"/>
      <c r="H32" s="354"/>
      <c r="I32" s="355"/>
      <c r="J32" s="356"/>
      <c r="K32" s="357"/>
    </row>
    <row r="33" spans="2:11" s="266" customFormat="1" ht="21" customHeight="1" x14ac:dyDescent="0.25">
      <c r="B33" s="275"/>
      <c r="C33" s="275"/>
      <c r="D33" s="359"/>
      <c r="E33" s="360"/>
      <c r="F33" s="359"/>
      <c r="G33" s="360"/>
      <c r="H33" s="354"/>
      <c r="I33" s="355"/>
      <c r="J33" s="356"/>
      <c r="K33" s="357"/>
    </row>
    <row r="34" spans="2:11" s="266" customFormat="1" ht="21" customHeight="1" x14ac:dyDescent="0.25">
      <c r="B34" s="275"/>
      <c r="C34" s="275"/>
      <c r="D34" s="359"/>
      <c r="E34" s="360"/>
      <c r="F34" s="359"/>
      <c r="G34" s="360"/>
      <c r="H34" s="354"/>
      <c r="I34" s="355"/>
      <c r="J34" s="356"/>
      <c r="K34" s="357"/>
    </row>
    <row r="35" spans="2:11" s="266" customFormat="1" ht="21" customHeight="1" x14ac:dyDescent="0.25">
      <c r="B35" s="275"/>
      <c r="C35" s="275"/>
      <c r="D35" s="359"/>
      <c r="E35" s="360"/>
      <c r="F35" s="359"/>
      <c r="G35" s="360"/>
      <c r="H35" s="354"/>
      <c r="I35" s="355"/>
      <c r="J35" s="356"/>
      <c r="K35" s="357"/>
    </row>
    <row r="36" spans="2:11" s="266" customFormat="1" ht="21" customHeight="1" x14ac:dyDescent="0.25">
      <c r="B36" s="275"/>
      <c r="C36" s="275"/>
      <c r="D36" s="359"/>
      <c r="E36" s="360"/>
      <c r="F36" s="359"/>
      <c r="G36" s="360"/>
      <c r="H36" s="354"/>
      <c r="I36" s="355"/>
      <c r="J36" s="356"/>
      <c r="K36" s="357"/>
    </row>
    <row r="37" spans="2:11" s="266" customFormat="1" ht="21" customHeight="1" x14ac:dyDescent="0.25">
      <c r="B37" s="275"/>
      <c r="C37" s="275"/>
      <c r="D37" s="359"/>
      <c r="E37" s="360"/>
      <c r="F37" s="359"/>
      <c r="G37" s="360"/>
      <c r="H37" s="354"/>
      <c r="I37" s="355"/>
      <c r="J37" s="356"/>
      <c r="K37" s="357"/>
    </row>
    <row r="38" spans="2:11" s="266" customFormat="1" ht="21" customHeight="1" x14ac:dyDescent="0.25">
      <c r="B38" s="275"/>
      <c r="C38" s="275"/>
      <c r="D38" s="359"/>
      <c r="E38" s="360"/>
      <c r="F38" s="359"/>
      <c r="G38" s="360"/>
      <c r="H38" s="354"/>
      <c r="I38" s="355"/>
      <c r="J38" s="356"/>
      <c r="K38" s="357"/>
    </row>
    <row r="39" spans="2:11" s="266" customFormat="1" ht="21" customHeight="1" x14ac:dyDescent="0.25">
      <c r="B39" s="275"/>
      <c r="C39" s="275"/>
      <c r="D39" s="359"/>
      <c r="E39" s="360"/>
      <c r="F39" s="359"/>
      <c r="G39" s="360"/>
      <c r="H39" s="354"/>
      <c r="I39" s="355"/>
      <c r="J39" s="356"/>
      <c r="K39" s="357"/>
    </row>
    <row r="40" spans="2:11" s="266" customFormat="1" ht="21" customHeight="1" x14ac:dyDescent="0.25">
      <c r="B40" s="275"/>
      <c r="C40" s="275"/>
      <c r="D40" s="359"/>
      <c r="E40" s="360"/>
      <c r="F40" s="359"/>
      <c r="G40" s="360"/>
      <c r="H40" s="354"/>
      <c r="I40" s="355"/>
      <c r="J40" s="356"/>
      <c r="K40" s="357"/>
    </row>
    <row r="41" spans="2:11" s="266" customFormat="1" ht="21" customHeight="1" x14ac:dyDescent="0.25">
      <c r="B41" s="275"/>
      <c r="C41" s="275"/>
      <c r="D41" s="359"/>
      <c r="E41" s="360"/>
      <c r="F41" s="359"/>
      <c r="G41" s="360"/>
      <c r="H41" s="354"/>
      <c r="I41" s="355"/>
      <c r="J41" s="356"/>
      <c r="K41" s="357"/>
    </row>
    <row r="42" spans="2:11" s="266" customFormat="1" ht="21" customHeight="1" x14ac:dyDescent="0.25">
      <c r="B42" s="275"/>
      <c r="C42" s="275"/>
      <c r="D42" s="359"/>
      <c r="E42" s="360"/>
      <c r="F42" s="359"/>
      <c r="G42" s="360"/>
      <c r="H42" s="354"/>
      <c r="I42" s="355"/>
      <c r="J42" s="356"/>
      <c r="K42" s="357"/>
    </row>
    <row r="43" spans="2:11" s="266" customFormat="1" ht="21" customHeight="1" x14ac:dyDescent="0.25">
      <c r="B43" s="275"/>
      <c r="C43" s="275"/>
      <c r="D43" s="359"/>
      <c r="E43" s="360"/>
      <c r="F43" s="359"/>
      <c r="G43" s="360"/>
      <c r="H43" s="354"/>
      <c r="I43" s="355"/>
      <c r="J43" s="356"/>
      <c r="K43" s="357"/>
    </row>
    <row r="44" spans="2:11" s="266" customFormat="1" ht="21" customHeight="1" x14ac:dyDescent="0.25">
      <c r="B44" s="275"/>
      <c r="C44" s="275"/>
      <c r="D44" s="359"/>
      <c r="E44" s="360"/>
      <c r="F44" s="359"/>
      <c r="G44" s="360"/>
      <c r="H44" s="354"/>
      <c r="I44" s="355"/>
      <c r="J44" s="356"/>
      <c r="K44" s="357"/>
    </row>
    <row r="45" spans="2:11" s="266" customFormat="1" ht="21" customHeight="1" x14ac:dyDescent="0.25">
      <c r="B45" s="275"/>
      <c r="C45" s="275"/>
      <c r="D45" s="359"/>
      <c r="E45" s="360"/>
      <c r="F45" s="359"/>
      <c r="G45" s="360"/>
      <c r="H45" s="354"/>
      <c r="I45" s="355"/>
      <c r="J45" s="356"/>
      <c r="K45" s="357"/>
    </row>
    <row r="46" spans="2:11" s="266" customFormat="1" ht="21" customHeight="1" x14ac:dyDescent="0.25">
      <c r="B46" s="275"/>
      <c r="C46" s="275"/>
      <c r="D46" s="359"/>
      <c r="E46" s="360"/>
      <c r="F46" s="359"/>
      <c r="G46" s="360"/>
      <c r="H46" s="354"/>
      <c r="I46" s="355"/>
      <c r="J46" s="356"/>
      <c r="K46" s="357"/>
    </row>
    <row r="47" spans="2:11" s="266" customFormat="1" ht="21" customHeight="1" x14ac:dyDescent="0.25">
      <c r="B47" s="275"/>
      <c r="C47" s="275"/>
      <c r="D47" s="359"/>
      <c r="E47" s="360"/>
      <c r="F47" s="359"/>
      <c r="G47" s="360"/>
      <c r="H47" s="354"/>
      <c r="I47" s="355"/>
      <c r="J47" s="356"/>
      <c r="K47" s="357"/>
    </row>
    <row r="48" spans="2:11" s="269" customFormat="1" ht="19.5" customHeight="1" x14ac:dyDescent="0.25">
      <c r="B48" s="266"/>
      <c r="C48" s="266"/>
      <c r="H48" s="341"/>
      <c r="I48" s="341"/>
      <c r="J48" s="341"/>
    </row>
    <row r="49" spans="2:11" s="269" customFormat="1" ht="16.149999999999999" hidden="1" customHeight="1" x14ac:dyDescent="0.25">
      <c r="B49" s="277"/>
      <c r="C49" s="278"/>
      <c r="H49" s="341"/>
      <c r="I49" s="341"/>
      <c r="J49" s="341"/>
      <c r="K49" s="279"/>
    </row>
    <row r="50" spans="2:11" s="269" customFormat="1" ht="16.149999999999999" hidden="1" customHeight="1" x14ac:dyDescent="0.25">
      <c r="B50" s="266"/>
      <c r="C50" s="280"/>
      <c r="H50" s="341"/>
      <c r="I50" s="341"/>
      <c r="J50" s="341"/>
      <c r="K50" s="281"/>
    </row>
    <row r="51" spans="2:11" s="269" customFormat="1" ht="16.149999999999999" hidden="1" customHeight="1" x14ac:dyDescent="0.25">
      <c r="B51" s="266"/>
      <c r="C51" s="266"/>
      <c r="H51" s="341"/>
      <c r="I51" s="341"/>
      <c r="J51" s="341"/>
    </row>
    <row r="52" spans="2:11" s="269" customFormat="1" ht="16.149999999999999" hidden="1" customHeight="1" x14ac:dyDescent="0.25">
      <c r="B52" s="266"/>
      <c r="C52" s="266"/>
      <c r="H52" s="341"/>
      <c r="I52" s="341"/>
      <c r="J52" s="341"/>
    </row>
    <row r="53" spans="2:11" s="269" customFormat="1" ht="16.149999999999999" hidden="1" customHeight="1" x14ac:dyDescent="0.25">
      <c r="B53" s="266"/>
      <c r="C53" s="266"/>
      <c r="H53" s="341"/>
      <c r="I53" s="341"/>
      <c r="J53" s="341"/>
    </row>
    <row r="54" spans="2:11" s="269" customFormat="1" ht="16.149999999999999" hidden="1" customHeight="1" x14ac:dyDescent="0.25">
      <c r="B54" s="266"/>
      <c r="C54" s="266"/>
      <c r="H54" s="341"/>
      <c r="I54" s="341"/>
      <c r="J54" s="341"/>
    </row>
    <row r="55" spans="2:11" s="269" customFormat="1" ht="16.149999999999999" hidden="1" customHeight="1" x14ac:dyDescent="0.25">
      <c r="B55" s="266"/>
      <c r="C55" s="266"/>
      <c r="H55" s="341"/>
      <c r="I55" s="341"/>
      <c r="J55" s="341"/>
    </row>
    <row r="56" spans="2:11" s="269" customFormat="1" ht="16.149999999999999" hidden="1" customHeight="1" x14ac:dyDescent="0.25">
      <c r="B56" s="266"/>
      <c r="C56" s="266"/>
      <c r="H56" s="341"/>
      <c r="I56" s="341"/>
      <c r="J56" s="341"/>
    </row>
    <row r="57" spans="2:11" s="269" customFormat="1" ht="16.149999999999999" hidden="1" customHeight="1" x14ac:dyDescent="0.25">
      <c r="B57" s="266"/>
      <c r="C57" s="266"/>
      <c r="H57" s="341"/>
      <c r="I57" s="341"/>
      <c r="J57" s="341"/>
    </row>
    <row r="58" spans="2:11" s="269" customFormat="1" ht="16.149999999999999" hidden="1" customHeight="1" x14ac:dyDescent="0.25">
      <c r="B58" s="266"/>
      <c r="C58" s="266"/>
      <c r="H58" s="341"/>
      <c r="I58" s="341"/>
      <c r="J58" s="341"/>
    </row>
    <row r="59" spans="2:11" s="269" customFormat="1" ht="16.149999999999999" hidden="1" customHeight="1" x14ac:dyDescent="0.25">
      <c r="B59" s="266"/>
      <c r="C59" s="266"/>
      <c r="H59" s="341"/>
      <c r="I59" s="341"/>
      <c r="J59" s="341"/>
    </row>
    <row r="60" spans="2:11" s="269" customFormat="1" ht="16.149999999999999" hidden="1" customHeight="1" x14ac:dyDescent="0.25">
      <c r="B60" s="266"/>
      <c r="C60" s="266"/>
      <c r="H60" s="341"/>
      <c r="I60" s="341"/>
      <c r="J60" s="341"/>
    </row>
    <row r="61" spans="2:11" s="269" customFormat="1" ht="16.149999999999999" hidden="1" customHeight="1" x14ac:dyDescent="0.25">
      <c r="B61" s="266"/>
      <c r="C61" s="266"/>
      <c r="H61" s="341"/>
      <c r="I61" s="341"/>
      <c r="J61" s="341"/>
    </row>
    <row r="62" spans="2:11" s="269" customFormat="1" ht="16.149999999999999" hidden="1" customHeight="1" x14ac:dyDescent="0.25">
      <c r="B62" s="266"/>
      <c r="C62" s="266"/>
      <c r="H62" s="341"/>
      <c r="I62" s="341"/>
      <c r="J62" s="341"/>
    </row>
    <row r="63" spans="2:11" s="269" customFormat="1" ht="16.149999999999999" hidden="1" customHeight="1" x14ac:dyDescent="0.25">
      <c r="B63" s="266"/>
      <c r="C63" s="266"/>
      <c r="H63" s="341"/>
      <c r="I63" s="341"/>
      <c r="J63" s="341"/>
    </row>
    <row r="64" spans="2:11" s="269" customFormat="1" ht="16.149999999999999" hidden="1" customHeight="1" x14ac:dyDescent="0.25">
      <c r="B64" s="266"/>
      <c r="C64" s="266"/>
      <c r="H64" s="341"/>
      <c r="I64" s="341"/>
      <c r="J64" s="341"/>
    </row>
    <row r="65" spans="2:11" s="269" customFormat="1" ht="16.149999999999999" hidden="1" customHeight="1" x14ac:dyDescent="0.25">
      <c r="B65" s="266"/>
      <c r="C65" s="266"/>
      <c r="H65" s="341"/>
      <c r="I65" s="341"/>
      <c r="J65" s="341"/>
    </row>
    <row r="66" spans="2:11" s="269" customFormat="1" ht="16.149999999999999" hidden="1" customHeight="1" x14ac:dyDescent="0.25">
      <c r="B66" s="266"/>
      <c r="C66" s="266"/>
      <c r="H66" s="341"/>
      <c r="I66" s="341"/>
      <c r="J66" s="341"/>
    </row>
    <row r="67" spans="2:11" s="269" customFormat="1" ht="16.149999999999999" hidden="1" customHeight="1" x14ac:dyDescent="0.25">
      <c r="B67" s="266"/>
      <c r="C67" s="266"/>
      <c r="H67" s="341"/>
      <c r="I67" s="341"/>
      <c r="J67" s="341"/>
    </row>
    <row r="68" spans="2:11" s="269" customFormat="1" ht="16.149999999999999" hidden="1" customHeight="1" x14ac:dyDescent="0.25">
      <c r="B68" s="282"/>
      <c r="C68" s="282"/>
      <c r="D68" s="271"/>
      <c r="E68" s="271"/>
      <c r="F68" s="271"/>
      <c r="G68" s="271"/>
      <c r="H68" s="341"/>
      <c r="I68" s="341"/>
      <c r="J68" s="341"/>
      <c r="K68" s="271"/>
    </row>
    <row r="69" spans="2:11" s="269" customFormat="1" ht="16.149999999999999" hidden="1" customHeight="1" x14ac:dyDescent="0.25">
      <c r="B69" s="282"/>
      <c r="C69" s="282"/>
      <c r="D69" s="271"/>
      <c r="E69" s="271"/>
      <c r="F69" s="271"/>
      <c r="G69" s="271"/>
      <c r="H69" s="341"/>
      <c r="I69" s="341"/>
      <c r="J69" s="341"/>
      <c r="K69" s="271"/>
    </row>
    <row r="70" spans="2:11" s="269" customFormat="1" ht="16.149999999999999" hidden="1" customHeight="1" x14ac:dyDescent="0.25">
      <c r="B70" s="282"/>
      <c r="C70" s="282"/>
      <c r="D70" s="271"/>
      <c r="E70" s="271"/>
      <c r="F70" s="271"/>
      <c r="G70" s="271"/>
      <c r="H70" s="341"/>
      <c r="I70" s="341"/>
      <c r="J70" s="341"/>
      <c r="K70" s="271"/>
    </row>
    <row r="71" spans="2:11" s="269" customFormat="1" ht="16.149999999999999" hidden="1" customHeight="1" x14ac:dyDescent="0.25">
      <c r="B71" s="282"/>
      <c r="C71" s="282"/>
      <c r="D71" s="271"/>
      <c r="E71" s="271"/>
      <c r="F71" s="271"/>
      <c r="G71" s="271"/>
      <c r="H71" s="341"/>
      <c r="I71" s="341"/>
      <c r="J71" s="341"/>
      <c r="K71" s="271"/>
    </row>
    <row r="72" spans="2:11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341"/>
      <c r="I72" s="341"/>
      <c r="J72" s="341"/>
      <c r="K72" s="271"/>
    </row>
    <row r="73" spans="2:11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341"/>
      <c r="I73" s="341"/>
      <c r="J73" s="341"/>
      <c r="K73" s="271"/>
    </row>
    <row r="74" spans="2:11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341"/>
      <c r="I74" s="341"/>
      <c r="J74" s="341"/>
      <c r="K74" s="271"/>
    </row>
    <row r="75" spans="2:11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341"/>
      <c r="I75" s="341"/>
      <c r="J75" s="341"/>
      <c r="K75" s="271"/>
    </row>
    <row r="76" spans="2:11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341"/>
      <c r="I76" s="341"/>
      <c r="J76" s="341"/>
      <c r="K76" s="271"/>
    </row>
    <row r="77" spans="2:11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341"/>
      <c r="I77" s="341"/>
      <c r="J77" s="341"/>
      <c r="K77" s="271"/>
    </row>
    <row r="78" spans="2:11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341"/>
      <c r="I78" s="341"/>
      <c r="J78" s="341"/>
      <c r="K78" s="271"/>
    </row>
    <row r="79" spans="2:11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341"/>
      <c r="I79" s="341"/>
      <c r="J79" s="341"/>
      <c r="K79" s="271"/>
    </row>
    <row r="80" spans="2:11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341"/>
      <c r="I80" s="341"/>
      <c r="J80" s="341"/>
      <c r="K80" s="271"/>
    </row>
    <row r="81" spans="2:17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341"/>
      <c r="I81" s="341"/>
      <c r="J81" s="341"/>
      <c r="K81" s="271"/>
    </row>
    <row r="82" spans="2:17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341"/>
      <c r="I82" s="341"/>
      <c r="J82" s="341"/>
      <c r="K82" s="271"/>
    </row>
    <row r="83" spans="2:17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341"/>
      <c r="I83" s="341"/>
      <c r="J83" s="341"/>
      <c r="K83" s="271"/>
    </row>
    <row r="84" spans="2:17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341"/>
      <c r="I84" s="341"/>
      <c r="J84" s="341"/>
      <c r="K84" s="271"/>
    </row>
    <row r="85" spans="2:17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341"/>
      <c r="I85" s="341"/>
      <c r="J85" s="341"/>
      <c r="K85" s="271"/>
    </row>
    <row r="86" spans="2:17" s="282" customFormat="1" ht="16.149999999999999" hidden="1" customHeight="1" x14ac:dyDescent="0.25">
      <c r="D86" s="271"/>
      <c r="E86" s="271"/>
      <c r="F86" s="271"/>
      <c r="G86" s="271"/>
      <c r="H86" s="341"/>
      <c r="I86" s="341"/>
      <c r="J86" s="341"/>
      <c r="K86" s="271"/>
      <c r="L86" s="269"/>
      <c r="M86" s="269"/>
      <c r="N86" s="269"/>
      <c r="O86" s="269"/>
      <c r="P86" s="269"/>
      <c r="Q86" s="269"/>
    </row>
    <row r="87" spans="2:17" s="282" customFormat="1" ht="16.149999999999999" hidden="1" customHeight="1" x14ac:dyDescent="0.25">
      <c r="D87" s="271"/>
      <c r="E87" s="271"/>
      <c r="F87" s="271"/>
      <c r="G87" s="271"/>
      <c r="H87" s="341"/>
      <c r="I87" s="341"/>
      <c r="J87" s="341"/>
      <c r="K87" s="271"/>
      <c r="L87" s="269"/>
      <c r="M87" s="269"/>
      <c r="N87" s="269"/>
      <c r="O87" s="269"/>
      <c r="P87" s="269"/>
      <c r="Q87" s="269"/>
    </row>
    <row r="88" spans="2:17" s="282" customFormat="1" ht="16.149999999999999" hidden="1" customHeight="1" x14ac:dyDescent="0.25">
      <c r="D88" s="271"/>
      <c r="E88" s="271"/>
      <c r="F88" s="271"/>
      <c r="G88" s="271"/>
      <c r="H88" s="341"/>
      <c r="I88" s="341"/>
      <c r="J88" s="341"/>
      <c r="K88" s="271"/>
      <c r="L88" s="269"/>
      <c r="M88" s="269"/>
      <c r="N88" s="269"/>
      <c r="O88" s="269"/>
      <c r="P88" s="269"/>
      <c r="Q88" s="269"/>
    </row>
    <row r="89" spans="2:17" s="282" customFormat="1" ht="16.149999999999999" hidden="1" customHeight="1" x14ac:dyDescent="0.25">
      <c r="D89" s="271"/>
      <c r="E89" s="271"/>
      <c r="F89" s="271"/>
      <c r="G89" s="271"/>
      <c r="H89" s="341"/>
      <c r="I89" s="341"/>
      <c r="J89" s="341"/>
      <c r="K89" s="271"/>
      <c r="L89" s="269"/>
      <c r="M89" s="269"/>
      <c r="N89" s="269"/>
      <c r="O89" s="269"/>
      <c r="P89" s="269"/>
      <c r="Q89" s="269"/>
    </row>
    <row r="90" spans="2:17" s="282" customFormat="1" ht="16.149999999999999" hidden="1" customHeight="1" x14ac:dyDescent="0.25">
      <c r="D90" s="271"/>
      <c r="E90" s="271"/>
      <c r="F90" s="271"/>
      <c r="G90" s="271"/>
      <c r="H90" s="341"/>
      <c r="I90" s="341"/>
      <c r="J90" s="341"/>
      <c r="K90" s="271"/>
      <c r="L90" s="269"/>
      <c r="M90" s="269"/>
      <c r="N90" s="269"/>
      <c r="O90" s="269"/>
      <c r="P90" s="269"/>
      <c r="Q90" s="269"/>
    </row>
    <row r="91" spans="2:17" s="282" customFormat="1" ht="16.149999999999999" hidden="1" customHeight="1" x14ac:dyDescent="0.25">
      <c r="D91" s="271"/>
      <c r="E91" s="271"/>
      <c r="F91" s="271"/>
      <c r="G91" s="271"/>
      <c r="H91" s="341"/>
      <c r="I91" s="341"/>
      <c r="J91" s="341"/>
      <c r="K91" s="271"/>
      <c r="L91" s="269"/>
      <c r="M91" s="269"/>
      <c r="N91" s="269"/>
      <c r="O91" s="269"/>
      <c r="P91" s="269"/>
      <c r="Q91" s="269"/>
    </row>
    <row r="92" spans="2:17" s="282" customFormat="1" ht="16.149999999999999" hidden="1" customHeight="1" x14ac:dyDescent="0.25">
      <c r="D92" s="271"/>
      <c r="E92" s="271"/>
      <c r="F92" s="271"/>
      <c r="G92" s="271"/>
      <c r="H92" s="341"/>
      <c r="I92" s="341"/>
      <c r="J92" s="341"/>
      <c r="K92" s="271"/>
      <c r="L92" s="269"/>
      <c r="M92" s="269"/>
      <c r="N92" s="269"/>
      <c r="O92" s="269"/>
      <c r="P92" s="269"/>
      <c r="Q92" s="269"/>
    </row>
    <row r="93" spans="2:17" s="282" customFormat="1" ht="16.149999999999999" hidden="1" customHeight="1" x14ac:dyDescent="0.25">
      <c r="D93" s="271"/>
      <c r="E93" s="271"/>
      <c r="F93" s="271"/>
      <c r="G93" s="271"/>
      <c r="H93" s="341"/>
      <c r="I93" s="341"/>
      <c r="J93" s="341"/>
      <c r="K93" s="271"/>
      <c r="L93" s="269"/>
      <c r="M93" s="269"/>
      <c r="N93" s="269"/>
      <c r="O93" s="269"/>
      <c r="P93" s="269"/>
      <c r="Q93" s="269"/>
    </row>
    <row r="94" spans="2:17" s="282" customFormat="1" ht="16.149999999999999" hidden="1" customHeight="1" x14ac:dyDescent="0.25">
      <c r="D94" s="271"/>
      <c r="E94" s="271"/>
      <c r="F94" s="271"/>
      <c r="G94" s="271"/>
      <c r="H94" s="341"/>
      <c r="I94" s="341"/>
      <c r="J94" s="341"/>
      <c r="K94" s="271"/>
      <c r="L94" s="269"/>
      <c r="M94" s="269"/>
      <c r="N94" s="269"/>
      <c r="O94" s="269"/>
      <c r="P94" s="269"/>
      <c r="Q94" s="269"/>
    </row>
    <row r="95" spans="2:17" s="282" customFormat="1" ht="16.149999999999999" hidden="1" customHeight="1" x14ac:dyDescent="0.25">
      <c r="D95" s="271"/>
      <c r="E95" s="271"/>
      <c r="F95" s="271"/>
      <c r="G95" s="271"/>
      <c r="H95" s="341"/>
      <c r="I95" s="341"/>
      <c r="J95" s="341"/>
      <c r="K95" s="271"/>
      <c r="L95" s="269"/>
      <c r="M95" s="269"/>
      <c r="N95" s="269"/>
      <c r="O95" s="269"/>
      <c r="P95" s="269"/>
      <c r="Q95" s="269"/>
    </row>
    <row r="96" spans="2:17" s="282" customFormat="1" ht="16.149999999999999" hidden="1" customHeight="1" x14ac:dyDescent="0.25">
      <c r="D96" s="271"/>
      <c r="E96" s="271"/>
      <c r="F96" s="271"/>
      <c r="G96" s="271"/>
      <c r="H96" s="341"/>
      <c r="I96" s="341"/>
      <c r="J96" s="341"/>
      <c r="K96" s="271"/>
      <c r="L96" s="269"/>
      <c r="M96" s="269"/>
      <c r="N96" s="269"/>
      <c r="O96" s="269"/>
      <c r="P96" s="269"/>
      <c r="Q96" s="269"/>
    </row>
    <row r="97" spans="4:17" s="282" customFormat="1" ht="16.149999999999999" hidden="1" customHeight="1" x14ac:dyDescent="0.25">
      <c r="D97" s="271"/>
      <c r="E97" s="271"/>
      <c r="F97" s="271"/>
      <c r="G97" s="271"/>
      <c r="H97" s="341"/>
      <c r="I97" s="341"/>
      <c r="J97" s="341"/>
      <c r="K97" s="271"/>
      <c r="L97" s="269"/>
      <c r="M97" s="269"/>
      <c r="N97" s="269"/>
      <c r="O97" s="269"/>
      <c r="P97" s="269"/>
      <c r="Q97" s="269"/>
    </row>
    <row r="98" spans="4:17" s="282" customFormat="1" ht="16.149999999999999" hidden="1" customHeight="1" x14ac:dyDescent="0.25">
      <c r="D98" s="271"/>
      <c r="E98" s="271"/>
      <c r="F98" s="271"/>
      <c r="G98" s="271"/>
      <c r="H98" s="341"/>
      <c r="I98" s="341"/>
      <c r="J98" s="341"/>
      <c r="K98" s="271"/>
      <c r="L98" s="269"/>
      <c r="M98" s="269"/>
      <c r="N98" s="269"/>
      <c r="O98" s="269"/>
      <c r="P98" s="269"/>
      <c r="Q98" s="269"/>
    </row>
    <row r="99" spans="4:17" s="282" customFormat="1" ht="16.149999999999999" hidden="1" customHeight="1" x14ac:dyDescent="0.25">
      <c r="D99" s="271"/>
      <c r="E99" s="271"/>
      <c r="F99" s="271"/>
      <c r="G99" s="271"/>
      <c r="H99" s="341"/>
      <c r="I99" s="341"/>
      <c r="J99" s="341"/>
      <c r="K99" s="271"/>
      <c r="L99" s="269"/>
      <c r="M99" s="269"/>
      <c r="N99" s="269"/>
      <c r="O99" s="269"/>
      <c r="P99" s="269"/>
      <c r="Q99" s="269"/>
    </row>
    <row r="100" spans="4:17" s="282" customFormat="1" ht="16.149999999999999" hidden="1" customHeight="1" x14ac:dyDescent="0.25">
      <c r="D100" s="271"/>
      <c r="E100" s="271"/>
      <c r="F100" s="271"/>
      <c r="G100" s="271"/>
      <c r="H100" s="341"/>
      <c r="I100" s="341"/>
      <c r="J100" s="341"/>
      <c r="K100" s="271"/>
      <c r="L100" s="269"/>
      <c r="M100" s="269"/>
      <c r="N100" s="269"/>
      <c r="O100" s="269"/>
      <c r="P100" s="269"/>
      <c r="Q100" s="269"/>
    </row>
    <row r="101" spans="4:17" s="282" customFormat="1" ht="16.149999999999999" hidden="1" customHeight="1" x14ac:dyDescent="0.25">
      <c r="D101" s="271"/>
      <c r="E101" s="271"/>
      <c r="F101" s="271"/>
      <c r="G101" s="271"/>
      <c r="H101" s="341"/>
      <c r="I101" s="341"/>
      <c r="J101" s="341"/>
      <c r="K101" s="271"/>
      <c r="L101" s="269"/>
      <c r="M101" s="269"/>
      <c r="N101" s="269"/>
      <c r="O101" s="269"/>
      <c r="P101" s="269"/>
      <c r="Q101" s="269"/>
    </row>
    <row r="102" spans="4:17" s="282" customFormat="1" ht="16.149999999999999" hidden="1" customHeight="1" x14ac:dyDescent="0.25">
      <c r="D102" s="271"/>
      <c r="E102" s="271"/>
      <c r="F102" s="271"/>
      <c r="G102" s="271"/>
      <c r="H102" s="341"/>
      <c r="I102" s="341"/>
      <c r="J102" s="341"/>
      <c r="K102" s="271"/>
      <c r="L102" s="269"/>
      <c r="M102" s="269"/>
      <c r="N102" s="269"/>
      <c r="O102" s="269"/>
      <c r="P102" s="269"/>
      <c r="Q102" s="269"/>
    </row>
    <row r="103" spans="4:17" s="282" customFormat="1" ht="16.149999999999999" hidden="1" customHeight="1" x14ac:dyDescent="0.25">
      <c r="D103" s="271"/>
      <c r="E103" s="271"/>
      <c r="F103" s="271"/>
      <c r="G103" s="271"/>
      <c r="H103" s="341"/>
      <c r="I103" s="341"/>
      <c r="J103" s="341"/>
      <c r="K103" s="271"/>
      <c r="L103" s="269"/>
      <c r="M103" s="269"/>
      <c r="N103" s="269"/>
      <c r="O103" s="269"/>
      <c r="P103" s="269"/>
      <c r="Q103" s="269"/>
    </row>
    <row r="104" spans="4:17" s="282" customFormat="1" ht="16.149999999999999" hidden="1" customHeight="1" x14ac:dyDescent="0.25">
      <c r="D104" s="271"/>
      <c r="E104" s="271"/>
      <c r="F104" s="271"/>
      <c r="G104" s="271"/>
      <c r="H104" s="341"/>
      <c r="I104" s="341"/>
      <c r="J104" s="341"/>
      <c r="K104" s="271"/>
      <c r="L104" s="269"/>
      <c r="M104" s="269"/>
      <c r="N104" s="269"/>
      <c r="O104" s="269"/>
      <c r="P104" s="269"/>
      <c r="Q104" s="269"/>
    </row>
    <row r="105" spans="4:17" s="282" customFormat="1" ht="16.149999999999999" hidden="1" customHeight="1" x14ac:dyDescent="0.25">
      <c r="D105" s="271"/>
      <c r="E105" s="271"/>
      <c r="F105" s="271"/>
      <c r="G105" s="271"/>
      <c r="H105" s="341"/>
      <c r="I105" s="341"/>
      <c r="J105" s="341"/>
      <c r="K105" s="271"/>
      <c r="L105" s="269"/>
      <c r="M105" s="269"/>
      <c r="N105" s="269"/>
      <c r="O105" s="269"/>
      <c r="P105" s="269"/>
      <c r="Q105" s="269"/>
    </row>
    <row r="106" spans="4:17" s="282" customFormat="1" ht="16.149999999999999" hidden="1" customHeight="1" x14ac:dyDescent="0.25">
      <c r="D106" s="271"/>
      <c r="E106" s="271"/>
      <c r="F106" s="271"/>
      <c r="G106" s="271"/>
      <c r="H106" s="341"/>
      <c r="I106" s="341"/>
      <c r="J106" s="341"/>
      <c r="K106" s="271"/>
      <c r="L106" s="269"/>
      <c r="M106" s="269"/>
      <c r="N106" s="269"/>
      <c r="O106" s="269"/>
      <c r="P106" s="269"/>
      <c r="Q106" s="269"/>
    </row>
    <row r="107" spans="4:17" s="282" customFormat="1" ht="16.149999999999999" hidden="1" customHeight="1" x14ac:dyDescent="0.25">
      <c r="D107" s="271"/>
      <c r="E107" s="271"/>
      <c r="F107" s="271"/>
      <c r="G107" s="271"/>
      <c r="H107" s="341"/>
      <c r="I107" s="341"/>
      <c r="J107" s="341"/>
      <c r="K107" s="271"/>
      <c r="L107" s="269"/>
      <c r="M107" s="269"/>
      <c r="N107" s="269"/>
      <c r="O107" s="269"/>
      <c r="P107" s="269"/>
      <c r="Q107" s="269"/>
    </row>
    <row r="108" spans="4:17" s="282" customFormat="1" ht="16.149999999999999" hidden="1" customHeight="1" x14ac:dyDescent="0.25">
      <c r="D108" s="271"/>
      <c r="E108" s="271"/>
      <c r="F108" s="271"/>
      <c r="G108" s="271"/>
      <c r="H108" s="341"/>
      <c r="I108" s="341"/>
      <c r="J108" s="341"/>
      <c r="K108" s="271"/>
      <c r="L108" s="269"/>
      <c r="M108" s="269"/>
      <c r="N108" s="269"/>
      <c r="O108" s="269"/>
      <c r="P108" s="269"/>
      <c r="Q108" s="269"/>
    </row>
    <row r="109" spans="4:17" s="282" customFormat="1" ht="16.149999999999999" hidden="1" customHeight="1" x14ac:dyDescent="0.25">
      <c r="D109" s="271"/>
      <c r="E109" s="271"/>
      <c r="F109" s="271"/>
      <c r="G109" s="271"/>
      <c r="H109" s="341"/>
      <c r="I109" s="341"/>
      <c r="J109" s="341"/>
      <c r="K109" s="271"/>
      <c r="L109" s="269"/>
      <c r="M109" s="269"/>
      <c r="N109" s="269"/>
      <c r="O109" s="269"/>
      <c r="P109" s="269"/>
      <c r="Q109" s="269"/>
    </row>
    <row r="110" spans="4:17" s="282" customFormat="1" ht="16.149999999999999" hidden="1" customHeight="1" x14ac:dyDescent="0.25">
      <c r="D110" s="271"/>
      <c r="E110" s="271"/>
      <c r="F110" s="271"/>
      <c r="G110" s="271"/>
      <c r="H110" s="341"/>
      <c r="I110" s="341"/>
      <c r="J110" s="341"/>
      <c r="K110" s="271"/>
      <c r="L110" s="269"/>
      <c r="M110" s="269"/>
      <c r="N110" s="269"/>
      <c r="O110" s="269"/>
      <c r="P110" s="269"/>
      <c r="Q110" s="269"/>
    </row>
    <row r="111" spans="4:17" s="282" customFormat="1" ht="16.149999999999999" hidden="1" customHeight="1" x14ac:dyDescent="0.25">
      <c r="D111" s="271"/>
      <c r="E111" s="271"/>
      <c r="F111" s="271"/>
      <c r="G111" s="271"/>
      <c r="H111" s="341"/>
      <c r="I111" s="341"/>
      <c r="J111" s="341"/>
      <c r="K111" s="271"/>
      <c r="L111" s="269"/>
      <c r="M111" s="269"/>
      <c r="N111" s="269"/>
      <c r="O111" s="269"/>
      <c r="P111" s="269"/>
      <c r="Q111" s="269"/>
    </row>
    <row r="112" spans="4:17" s="282" customFormat="1" ht="16.149999999999999" hidden="1" customHeight="1" x14ac:dyDescent="0.25">
      <c r="D112" s="271"/>
      <c r="E112" s="271"/>
      <c r="F112" s="271"/>
      <c r="G112" s="271"/>
      <c r="H112" s="341"/>
      <c r="I112" s="341"/>
      <c r="J112" s="341"/>
      <c r="K112" s="271"/>
      <c r="L112" s="269"/>
      <c r="M112" s="269"/>
      <c r="N112" s="269"/>
      <c r="O112" s="269"/>
      <c r="P112" s="269"/>
      <c r="Q112" s="269"/>
    </row>
    <row r="113" spans="4:17" s="282" customFormat="1" ht="16.149999999999999" hidden="1" customHeight="1" x14ac:dyDescent="0.25">
      <c r="D113" s="271"/>
      <c r="E113" s="271"/>
      <c r="F113" s="271"/>
      <c r="G113" s="271"/>
      <c r="H113" s="341"/>
      <c r="I113" s="341"/>
      <c r="J113" s="341"/>
      <c r="K113" s="271"/>
      <c r="L113" s="269"/>
      <c r="M113" s="269"/>
      <c r="N113" s="269"/>
      <c r="O113" s="269"/>
      <c r="P113" s="269"/>
      <c r="Q113" s="269"/>
    </row>
    <row r="114" spans="4:17" s="282" customFormat="1" ht="16.149999999999999" hidden="1" customHeight="1" x14ac:dyDescent="0.25">
      <c r="D114" s="271"/>
      <c r="E114" s="271"/>
      <c r="F114" s="271"/>
      <c r="G114" s="271"/>
      <c r="H114" s="341"/>
      <c r="I114" s="341"/>
      <c r="J114" s="341"/>
      <c r="K114" s="271"/>
      <c r="L114" s="269"/>
      <c r="M114" s="269"/>
      <c r="N114" s="269"/>
      <c r="O114" s="269"/>
      <c r="P114" s="269"/>
      <c r="Q114" s="269"/>
    </row>
    <row r="115" spans="4:17" s="282" customFormat="1" ht="16.149999999999999" hidden="1" customHeight="1" x14ac:dyDescent="0.25">
      <c r="D115" s="271"/>
      <c r="E115" s="271"/>
      <c r="F115" s="271"/>
      <c r="G115" s="271"/>
      <c r="H115" s="341"/>
      <c r="I115" s="341"/>
      <c r="J115" s="341"/>
      <c r="K115" s="271"/>
      <c r="L115" s="269"/>
      <c r="M115" s="269"/>
      <c r="N115" s="269"/>
      <c r="O115" s="269"/>
      <c r="P115" s="269"/>
      <c r="Q115" s="269"/>
    </row>
    <row r="116" spans="4:17" s="282" customFormat="1" ht="16.149999999999999" hidden="1" customHeight="1" x14ac:dyDescent="0.25">
      <c r="D116" s="271"/>
      <c r="E116" s="271"/>
      <c r="F116" s="271"/>
      <c r="G116" s="271"/>
      <c r="H116" s="341"/>
      <c r="I116" s="341"/>
      <c r="J116" s="341"/>
      <c r="K116" s="271"/>
      <c r="L116" s="269"/>
      <c r="M116" s="269"/>
      <c r="N116" s="269"/>
      <c r="O116" s="269"/>
      <c r="P116" s="269"/>
      <c r="Q116" s="269"/>
    </row>
    <row r="117" spans="4:17" s="282" customFormat="1" ht="16.149999999999999" hidden="1" customHeight="1" x14ac:dyDescent="0.25">
      <c r="D117" s="271"/>
      <c r="E117" s="271"/>
      <c r="F117" s="271"/>
      <c r="G117" s="271"/>
      <c r="H117" s="341"/>
      <c r="I117" s="341"/>
      <c r="J117" s="341"/>
      <c r="K117" s="271"/>
      <c r="L117" s="269"/>
      <c r="M117" s="269"/>
      <c r="N117" s="269"/>
      <c r="O117" s="269"/>
      <c r="P117" s="269"/>
      <c r="Q117" s="269"/>
    </row>
    <row r="118" spans="4:17" s="282" customFormat="1" ht="16.149999999999999" hidden="1" customHeight="1" x14ac:dyDescent="0.25">
      <c r="D118" s="271"/>
      <c r="E118" s="271"/>
      <c r="F118" s="271"/>
      <c r="G118" s="271"/>
      <c r="H118" s="341"/>
      <c r="I118" s="341"/>
      <c r="J118" s="341"/>
      <c r="K118" s="271"/>
      <c r="L118" s="269"/>
      <c r="M118" s="269"/>
      <c r="N118" s="269"/>
      <c r="O118" s="269"/>
      <c r="P118" s="269"/>
      <c r="Q118" s="269"/>
    </row>
    <row r="119" spans="4:17" s="282" customFormat="1" ht="16.149999999999999" hidden="1" customHeight="1" x14ac:dyDescent="0.25">
      <c r="D119" s="271"/>
      <c r="E119" s="271"/>
      <c r="F119" s="271"/>
      <c r="G119" s="271"/>
      <c r="H119" s="341"/>
      <c r="I119" s="341"/>
      <c r="J119" s="341"/>
      <c r="K119" s="271"/>
      <c r="L119" s="269"/>
      <c r="M119" s="269"/>
      <c r="N119" s="269"/>
      <c r="O119" s="269"/>
      <c r="P119" s="269"/>
      <c r="Q119" s="269"/>
    </row>
    <row r="120" spans="4:17" s="282" customFormat="1" ht="16.149999999999999" hidden="1" customHeight="1" x14ac:dyDescent="0.25">
      <c r="D120" s="271"/>
      <c r="E120" s="271"/>
      <c r="F120" s="271"/>
      <c r="G120" s="271"/>
      <c r="H120" s="341"/>
      <c r="I120" s="341"/>
      <c r="J120" s="341"/>
      <c r="K120" s="271"/>
      <c r="L120" s="269"/>
      <c r="M120" s="269"/>
      <c r="N120" s="269"/>
      <c r="O120" s="269"/>
      <c r="P120" s="269"/>
      <c r="Q120" s="269"/>
    </row>
    <row r="121" spans="4:17" s="282" customFormat="1" ht="16.149999999999999" hidden="1" customHeight="1" x14ac:dyDescent="0.25">
      <c r="D121" s="271"/>
      <c r="E121" s="271"/>
      <c r="F121" s="271"/>
      <c r="G121" s="271"/>
      <c r="H121" s="341"/>
      <c r="I121" s="341"/>
      <c r="J121" s="341"/>
      <c r="K121" s="271"/>
      <c r="L121" s="269"/>
      <c r="M121" s="269"/>
      <c r="N121" s="269"/>
      <c r="O121" s="269"/>
      <c r="P121" s="269"/>
      <c r="Q121" s="269"/>
    </row>
    <row r="122" spans="4:17" s="282" customFormat="1" ht="16.149999999999999" hidden="1" customHeight="1" x14ac:dyDescent="0.25">
      <c r="D122" s="271"/>
      <c r="E122" s="271"/>
      <c r="F122" s="271"/>
      <c r="G122" s="271"/>
      <c r="H122" s="341"/>
      <c r="I122" s="341"/>
      <c r="J122" s="341"/>
      <c r="K122" s="271"/>
      <c r="L122" s="269"/>
      <c r="M122" s="269"/>
      <c r="N122" s="269"/>
      <c r="O122" s="269"/>
      <c r="P122" s="269"/>
      <c r="Q122" s="269"/>
    </row>
    <row r="123" spans="4:17" s="282" customFormat="1" ht="16.149999999999999" hidden="1" customHeight="1" x14ac:dyDescent="0.25">
      <c r="D123" s="271"/>
      <c r="E123" s="271"/>
      <c r="F123" s="271"/>
      <c r="G123" s="271"/>
      <c r="H123" s="341"/>
      <c r="I123" s="341"/>
      <c r="J123" s="341"/>
      <c r="K123" s="271"/>
      <c r="L123" s="269"/>
      <c r="M123" s="269"/>
      <c r="N123" s="269"/>
      <c r="O123" s="269"/>
      <c r="P123" s="269"/>
      <c r="Q123" s="269"/>
    </row>
    <row r="124" spans="4:17" s="282" customFormat="1" ht="16.149999999999999" hidden="1" customHeight="1" x14ac:dyDescent="0.25">
      <c r="D124" s="271"/>
      <c r="E124" s="271"/>
      <c r="F124" s="271"/>
      <c r="G124" s="271"/>
      <c r="H124" s="341"/>
      <c r="I124" s="341"/>
      <c r="J124" s="341"/>
      <c r="K124" s="271"/>
      <c r="L124" s="269"/>
      <c r="M124" s="269"/>
      <c r="N124" s="269"/>
      <c r="O124" s="269"/>
      <c r="P124" s="269"/>
      <c r="Q124" s="269"/>
    </row>
    <row r="125" spans="4:17" s="282" customFormat="1" ht="15" hidden="1" x14ac:dyDescent="0.25">
      <c r="D125" s="271"/>
      <c r="E125" s="271"/>
      <c r="F125" s="271"/>
      <c r="G125" s="271"/>
      <c r="H125" s="341"/>
      <c r="I125" s="341"/>
      <c r="J125" s="341"/>
      <c r="K125" s="271"/>
      <c r="L125" s="269"/>
      <c r="M125" s="269"/>
      <c r="N125" s="269"/>
      <c r="O125" s="269"/>
      <c r="P125" s="269"/>
      <c r="Q125" s="269"/>
    </row>
    <row r="126" spans="4:17" s="282" customFormat="1" ht="15" hidden="1" x14ac:dyDescent="0.25">
      <c r="D126" s="271"/>
      <c r="E126" s="271"/>
      <c r="F126" s="271"/>
      <c r="G126" s="271"/>
      <c r="H126" s="341"/>
      <c r="I126" s="341"/>
      <c r="J126" s="341"/>
      <c r="K126" s="271"/>
      <c r="L126" s="269"/>
      <c r="M126" s="269"/>
      <c r="N126" s="269"/>
      <c r="O126" s="269"/>
      <c r="P126" s="269"/>
      <c r="Q126" s="269"/>
    </row>
    <row r="127" spans="4:17" s="282" customFormat="1" ht="15" hidden="1" x14ac:dyDescent="0.25">
      <c r="D127" s="271"/>
      <c r="E127" s="271"/>
      <c r="F127" s="271"/>
      <c r="G127" s="271"/>
      <c r="H127" s="341"/>
      <c r="I127" s="341"/>
      <c r="J127" s="341"/>
      <c r="K127" s="271"/>
      <c r="L127" s="269"/>
      <c r="M127" s="269"/>
      <c r="N127" s="269"/>
      <c r="O127" s="269"/>
      <c r="P127" s="269"/>
      <c r="Q127" s="269"/>
    </row>
    <row r="128" spans="4:17" s="282" customFormat="1" ht="15" hidden="1" x14ac:dyDescent="0.25">
      <c r="D128" s="271"/>
      <c r="E128" s="271"/>
      <c r="F128" s="271"/>
      <c r="G128" s="271"/>
      <c r="H128" s="341"/>
      <c r="I128" s="341"/>
      <c r="J128" s="341"/>
      <c r="K128" s="271"/>
      <c r="L128" s="269"/>
      <c r="M128" s="269"/>
      <c r="N128" s="269"/>
      <c r="O128" s="269"/>
      <c r="P128" s="269"/>
      <c r="Q128" s="269"/>
    </row>
    <row r="129" spans="4:17" s="282" customFormat="1" ht="15" hidden="1" x14ac:dyDescent="0.25">
      <c r="D129" s="271"/>
      <c r="E129" s="271"/>
      <c r="F129" s="271"/>
      <c r="G129" s="271"/>
      <c r="H129" s="341"/>
      <c r="I129" s="341"/>
      <c r="J129" s="341"/>
      <c r="K129" s="271"/>
      <c r="L129" s="269"/>
      <c r="M129" s="269"/>
      <c r="N129" s="269"/>
      <c r="O129" s="269"/>
      <c r="P129" s="269"/>
      <c r="Q129" s="269"/>
    </row>
    <row r="130" spans="4:17" s="282" customFormat="1" ht="15" hidden="1" x14ac:dyDescent="0.25">
      <c r="D130" s="271"/>
      <c r="E130" s="271"/>
      <c r="F130" s="271"/>
      <c r="G130" s="271"/>
      <c r="H130" s="341"/>
      <c r="I130" s="341"/>
      <c r="J130" s="341"/>
      <c r="K130" s="271"/>
      <c r="L130" s="269"/>
      <c r="M130" s="269"/>
      <c r="N130" s="269"/>
      <c r="O130" s="269"/>
      <c r="P130" s="269"/>
      <c r="Q130" s="269"/>
    </row>
    <row r="131" spans="4:17" s="282" customFormat="1" ht="15" hidden="1" x14ac:dyDescent="0.25">
      <c r="D131" s="271"/>
      <c r="E131" s="271"/>
      <c r="F131" s="271"/>
      <c r="G131" s="271"/>
      <c r="H131" s="341"/>
      <c r="I131" s="341"/>
      <c r="J131" s="341"/>
      <c r="K131" s="271"/>
      <c r="L131" s="269"/>
      <c r="M131" s="269"/>
      <c r="N131" s="269"/>
      <c r="O131" s="269"/>
      <c r="P131" s="269"/>
      <c r="Q131" s="269"/>
    </row>
    <row r="132" spans="4:17" s="282" customFormat="1" ht="15" hidden="1" x14ac:dyDescent="0.25">
      <c r="D132" s="271"/>
      <c r="E132" s="271"/>
      <c r="F132" s="271"/>
      <c r="G132" s="271"/>
      <c r="H132" s="341"/>
      <c r="I132" s="341"/>
      <c r="J132" s="341"/>
      <c r="K132" s="271"/>
      <c r="L132" s="269"/>
      <c r="M132" s="269"/>
      <c r="N132" s="269"/>
      <c r="O132" s="269"/>
      <c r="P132" s="269"/>
      <c r="Q132" s="269"/>
    </row>
    <row r="133" spans="4:17" s="282" customFormat="1" ht="15" hidden="1" x14ac:dyDescent="0.25">
      <c r="D133" s="271"/>
      <c r="E133" s="271"/>
      <c r="F133" s="271"/>
      <c r="G133" s="271"/>
      <c r="H133" s="341"/>
      <c r="I133" s="341"/>
      <c r="J133" s="341"/>
      <c r="K133" s="271"/>
      <c r="L133" s="269"/>
      <c r="M133" s="269"/>
      <c r="N133" s="269"/>
      <c r="O133" s="269"/>
      <c r="P133" s="269"/>
      <c r="Q133" s="269"/>
    </row>
    <row r="134" spans="4:17" s="282" customFormat="1" ht="15" hidden="1" x14ac:dyDescent="0.25">
      <c r="D134" s="271"/>
      <c r="E134" s="271"/>
      <c r="F134" s="271"/>
      <c r="G134" s="271"/>
      <c r="H134" s="341"/>
      <c r="I134" s="341"/>
      <c r="J134" s="341"/>
      <c r="K134" s="271"/>
      <c r="L134" s="269"/>
      <c r="M134" s="269"/>
      <c r="N134" s="269"/>
      <c r="O134" s="269"/>
      <c r="P134" s="269"/>
      <c r="Q134" s="269"/>
    </row>
    <row r="135" spans="4:17" s="282" customFormat="1" ht="15" hidden="1" x14ac:dyDescent="0.25">
      <c r="D135" s="271"/>
      <c r="E135" s="271"/>
      <c r="F135" s="271"/>
      <c r="G135" s="271"/>
      <c r="H135" s="341"/>
      <c r="I135" s="341"/>
      <c r="J135" s="341"/>
      <c r="K135" s="271"/>
      <c r="L135" s="269"/>
      <c r="M135" s="269"/>
      <c r="N135" s="269"/>
      <c r="O135" s="269"/>
      <c r="P135" s="269"/>
      <c r="Q135" s="269"/>
    </row>
  </sheetData>
  <sortState ref="B11:B36">
    <sortCondition ref="B11"/>
  </sortState>
  <mergeCells count="14">
    <mergeCell ref="B23:C23"/>
    <mergeCell ref="B4:M4"/>
    <mergeCell ref="B5:K5"/>
    <mergeCell ref="J6:K6"/>
    <mergeCell ref="B7:B9"/>
    <mergeCell ref="C7:C9"/>
    <mergeCell ref="D7:E7"/>
    <mergeCell ref="F7:G7"/>
    <mergeCell ref="I7:K7"/>
    <mergeCell ref="D8:E8"/>
    <mergeCell ref="F8:G8"/>
    <mergeCell ref="I8:J8"/>
    <mergeCell ref="K8:K9"/>
    <mergeCell ref="B6:E6"/>
  </mergeCells>
  <conditionalFormatting sqref="K18:K22 K11:K16">
    <cfRule type="cellIs" dxfId="903" priority="12" stopIfTrue="1" operator="greaterThan">
      <formula>0</formula>
    </cfRule>
  </conditionalFormatting>
  <conditionalFormatting sqref="K24:K47 K18:K22 K11:K16">
    <cfRule type="cellIs" dxfId="902" priority="10" operator="lessThan">
      <formula>1</formula>
    </cfRule>
    <cfRule type="cellIs" dxfId="901" priority="11" operator="greaterThan">
      <formula>1</formula>
    </cfRule>
  </conditionalFormatting>
  <conditionalFormatting sqref="K24:K47 K18:K22 K11:K16">
    <cfRule type="cellIs" dxfId="900" priority="9" operator="lessThan">
      <formula>1</formula>
    </cfRule>
  </conditionalFormatting>
  <conditionalFormatting sqref="K23">
    <cfRule type="cellIs" dxfId="899" priority="8" stopIfTrue="1" operator="greaterThan">
      <formula>0</formula>
    </cfRule>
  </conditionalFormatting>
  <conditionalFormatting sqref="K23">
    <cfRule type="cellIs" dxfId="898" priority="6" operator="lessThan">
      <formula>1</formula>
    </cfRule>
    <cfRule type="cellIs" dxfId="897" priority="7" operator="greaterThan">
      <formula>1</formula>
    </cfRule>
  </conditionalFormatting>
  <conditionalFormatting sqref="K23">
    <cfRule type="cellIs" dxfId="896" priority="5" operator="lessThan">
      <formula>1</formula>
    </cfRule>
  </conditionalFormatting>
  <conditionalFormatting sqref="K17">
    <cfRule type="cellIs" dxfId="895" priority="4" stopIfTrue="1" operator="greaterThan">
      <formula>0</formula>
    </cfRule>
  </conditionalFormatting>
  <conditionalFormatting sqref="K17">
    <cfRule type="cellIs" dxfId="894" priority="2" operator="lessThan">
      <formula>1</formula>
    </cfRule>
    <cfRule type="cellIs" dxfId="893" priority="3" operator="greaterThan">
      <formula>1</formula>
    </cfRule>
  </conditionalFormatting>
  <conditionalFormatting sqref="K17">
    <cfRule type="cellIs" dxfId="892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D11:H22 I11:K23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topLeftCell="A7" zoomScaleNormal="100" workbookViewId="0">
      <selection activeCell="E35" sqref="E35"/>
    </sheetView>
  </sheetViews>
  <sheetFormatPr defaultColWidth="0" defaultRowHeight="0" customHeight="1" zeroHeight="1" x14ac:dyDescent="0.25"/>
  <cols>
    <col min="1" max="1" width="0.85546875" style="816" customWidth="1"/>
    <col min="2" max="2" width="4.7109375" style="835" customWidth="1"/>
    <col min="3" max="3" width="15.5703125" style="835" customWidth="1"/>
    <col min="4" max="4" width="8.28515625" style="816" customWidth="1"/>
    <col min="5" max="5" width="8.42578125" style="816" customWidth="1"/>
    <col min="6" max="6" width="6.28515625" style="816" customWidth="1"/>
    <col min="7" max="7" width="7.28515625" style="816" customWidth="1"/>
    <col min="8" max="8" width="8.28515625" style="816" customWidth="1"/>
    <col min="9" max="9" width="8" style="816" customWidth="1"/>
    <col min="10" max="11" width="11.140625" style="816" customWidth="1"/>
    <col min="12" max="12" width="6.28515625" style="816" customWidth="1"/>
    <col min="13" max="13" width="10.5703125" style="816" customWidth="1"/>
    <col min="14" max="14" width="8.28515625" style="816" customWidth="1"/>
    <col min="15" max="15" width="7.7109375" style="816" customWidth="1"/>
    <col min="16" max="16" width="1.140625" style="814" customWidth="1"/>
    <col min="17" max="17" width="9.140625" style="814" customWidth="1"/>
    <col min="18" max="18" width="7.85546875" style="814" customWidth="1"/>
    <col min="19" max="19" width="7.140625" style="814" customWidth="1"/>
    <col min="20" max="20" width="5.28515625" style="816" customWidth="1"/>
    <col min="21" max="26" width="0" style="813" hidden="1" customWidth="1"/>
    <col min="27" max="16384" width="0" style="816" hidden="1"/>
  </cols>
  <sheetData>
    <row r="1" spans="2:26" s="813" customFormat="1" ht="9.75" customHeight="1" x14ac:dyDescent="0.25">
      <c r="B1" s="812"/>
      <c r="C1" s="812"/>
      <c r="P1" s="814"/>
      <c r="Q1" s="814"/>
      <c r="R1" s="814"/>
      <c r="S1" s="814"/>
    </row>
    <row r="2" spans="2:26" ht="20.25" customHeight="1" x14ac:dyDescent="0.25">
      <c r="B2" s="815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T2" s="812"/>
    </row>
    <row r="3" spans="2:26" ht="12" customHeight="1" x14ac:dyDescent="0.25">
      <c r="B3" s="817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9"/>
      <c r="Q3" s="819"/>
      <c r="R3" s="819"/>
      <c r="S3" s="819"/>
      <c r="T3" s="818"/>
    </row>
    <row r="4" spans="2:26" s="813" customFormat="1" ht="19.5" customHeight="1" x14ac:dyDescent="0.25">
      <c r="B4" s="1184" t="s">
        <v>326</v>
      </c>
      <c r="C4" s="1184"/>
      <c r="D4" s="1184"/>
      <c r="E4" s="1184"/>
      <c r="F4" s="1184"/>
      <c r="G4" s="1184"/>
      <c r="H4" s="1184"/>
      <c r="I4" s="1184"/>
      <c r="J4" s="1184"/>
      <c r="K4" s="1184"/>
      <c r="L4" s="1184"/>
      <c r="M4" s="1184"/>
      <c r="N4" s="1184"/>
      <c r="O4" s="1184"/>
      <c r="P4" s="1184"/>
      <c r="Q4" s="1184"/>
      <c r="R4" s="1184"/>
      <c r="S4" s="1184"/>
      <c r="T4" s="820"/>
      <c r="U4" s="820"/>
      <c r="V4" s="820"/>
    </row>
    <row r="5" spans="2:26" s="813" customFormat="1" ht="13.15" customHeight="1" x14ac:dyDescent="0.25">
      <c r="B5" s="1185" t="str">
        <f>'01-01'!B5:Q5</f>
        <v>za period od 01.01. do 31.01.2019. godine.</v>
      </c>
      <c r="C5" s="1185"/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5"/>
      <c r="P5" s="1185"/>
      <c r="Q5" s="1185"/>
      <c r="R5" s="1185"/>
      <c r="S5" s="1185"/>
      <c r="T5" s="580"/>
    </row>
    <row r="6" spans="2:26" s="813" customFormat="1" ht="16.5" customHeight="1" x14ac:dyDescent="0.25">
      <c r="B6" s="1186" t="s">
        <v>261</v>
      </c>
      <c r="C6" s="1186"/>
      <c r="D6" s="1186"/>
      <c r="E6" s="1186"/>
      <c r="F6" s="897"/>
      <c r="G6" s="897"/>
      <c r="H6" s="821"/>
      <c r="I6" s="821"/>
      <c r="J6" s="821"/>
      <c r="K6" s="821"/>
      <c r="L6" s="821"/>
      <c r="M6" s="821"/>
      <c r="N6" s="821"/>
      <c r="O6" s="821"/>
      <c r="P6" s="822"/>
      <c r="Q6" s="822"/>
      <c r="R6" s="1187" t="s">
        <v>179</v>
      </c>
      <c r="S6" s="1187"/>
      <c r="T6" s="823"/>
    </row>
    <row r="7" spans="2:26" ht="17.25" customHeight="1" x14ac:dyDescent="0.25">
      <c r="B7" s="1078" t="s">
        <v>84</v>
      </c>
      <c r="C7" s="1081" t="s">
        <v>229</v>
      </c>
      <c r="D7" s="1188" t="s">
        <v>225</v>
      </c>
      <c r="E7" s="1189"/>
      <c r="F7" s="1189"/>
      <c r="G7" s="1189"/>
      <c r="H7" s="1189"/>
      <c r="I7" s="1190"/>
      <c r="J7" s="1191" t="s">
        <v>226</v>
      </c>
      <c r="K7" s="1192"/>
      <c r="L7" s="1192"/>
      <c r="M7" s="1192"/>
      <c r="N7" s="1192"/>
      <c r="O7" s="1193"/>
      <c r="P7" s="824"/>
      <c r="Q7" s="1194" t="s">
        <v>238</v>
      </c>
      <c r="R7" s="1195"/>
      <c r="S7" s="1196"/>
      <c r="T7" s="825"/>
    </row>
    <row r="8" spans="2:26" ht="21.6" customHeight="1" x14ac:dyDescent="0.25">
      <c r="B8" s="1078"/>
      <c r="C8" s="1081"/>
      <c r="D8" s="1197" t="s">
        <v>222</v>
      </c>
      <c r="E8" s="1198"/>
      <c r="F8" s="1199" t="str">
        <f>'01-07_10.01'!F8:F9</f>
        <v>Indeks19/18</v>
      </c>
      <c r="G8" s="1199" t="str">
        <f>'01-07_10.01'!G8:G9</f>
        <v>Razlika 19(-)18</v>
      </c>
      <c r="H8" s="1197" t="s">
        <v>223</v>
      </c>
      <c r="I8" s="1198"/>
      <c r="J8" s="1197" t="s">
        <v>224</v>
      </c>
      <c r="K8" s="1198"/>
      <c r="L8" s="1199" t="str">
        <f>F8</f>
        <v>Indeks19/18</v>
      </c>
      <c r="M8" s="1201" t="str">
        <f>G8</f>
        <v>Razlika 19(-)18</v>
      </c>
      <c r="N8" s="1197" t="s">
        <v>223</v>
      </c>
      <c r="O8" s="1198"/>
      <c r="P8" s="826"/>
      <c r="Q8" s="1197"/>
      <c r="R8" s="1198"/>
      <c r="S8" s="1199" t="str">
        <f>G8</f>
        <v>Razlika 19(-)18</v>
      </c>
      <c r="T8" s="1092"/>
    </row>
    <row r="9" spans="2:26" ht="16.149999999999999" customHeight="1" x14ac:dyDescent="0.25">
      <c r="B9" s="1079"/>
      <c r="C9" s="1082"/>
      <c r="D9" s="827" t="str">
        <f>'01-06'!D9</f>
        <v>I-I-2018</v>
      </c>
      <c r="E9" s="827" t="str">
        <f>'01-06'!E9</f>
        <v>I-I-2019</v>
      </c>
      <c r="F9" s="1093"/>
      <c r="G9" s="1093"/>
      <c r="H9" s="828" t="str">
        <f>D9</f>
        <v>I-I-2018</v>
      </c>
      <c r="I9" s="829" t="str">
        <f>E9</f>
        <v>I-I-2019</v>
      </c>
      <c r="J9" s="807" t="str">
        <f>D9</f>
        <v>I-I-2018</v>
      </c>
      <c r="K9" s="807" t="str">
        <f>E9</f>
        <v>I-I-2019</v>
      </c>
      <c r="L9" s="1093"/>
      <c r="M9" s="1202"/>
      <c r="N9" s="830" t="str">
        <f>D9</f>
        <v>I-I-2018</v>
      </c>
      <c r="O9" s="829" t="str">
        <f>E9</f>
        <v>I-I-2019</v>
      </c>
      <c r="P9" s="808"/>
      <c r="Q9" s="829" t="str">
        <f>D9</f>
        <v>I-I-2018</v>
      </c>
      <c r="R9" s="829" t="str">
        <f>E9</f>
        <v>I-I-2019</v>
      </c>
      <c r="S9" s="1093"/>
      <c r="T9" s="1093"/>
    </row>
    <row r="10" spans="2:26" s="835" customFormat="1" ht="6" customHeight="1" x14ac:dyDescent="0.25">
      <c r="B10" s="831"/>
      <c r="C10" s="832"/>
      <c r="D10" s="833"/>
      <c r="E10" s="833"/>
      <c r="F10" s="834"/>
      <c r="G10" s="834"/>
      <c r="H10" s="834"/>
      <c r="I10" s="834"/>
      <c r="J10" s="833"/>
      <c r="K10" s="834"/>
      <c r="L10" s="834"/>
      <c r="M10" s="834"/>
      <c r="N10" s="834"/>
      <c r="O10" s="834"/>
      <c r="P10" s="826"/>
      <c r="Q10" s="826"/>
      <c r="R10" s="826"/>
      <c r="S10" s="826"/>
      <c r="T10" s="833"/>
      <c r="U10" s="812"/>
      <c r="V10" s="812"/>
      <c r="W10" s="812"/>
      <c r="X10" s="812"/>
      <c r="Y10" s="812"/>
      <c r="Z10" s="812"/>
    </row>
    <row r="11" spans="2:26" ht="16.899999999999999" customHeight="1" x14ac:dyDescent="0.3">
      <c r="B11" s="836" t="s">
        <v>53</v>
      </c>
      <c r="C11" s="929" t="s">
        <v>324</v>
      </c>
      <c r="D11" s="837">
        <v>7554</v>
      </c>
      <c r="E11" s="838">
        <v>7518</v>
      </c>
      <c r="F11" s="839">
        <f>IF(D11=0,"",E11/D11)</f>
        <v>0.99523431294678311</v>
      </c>
      <c r="G11" s="840">
        <f>SUM(E11)-D11</f>
        <v>-36</v>
      </c>
      <c r="H11" s="841">
        <f t="shared" ref="H11:H22" si="0">SUM(D11)/$D$22</f>
        <v>0.17667282550225694</v>
      </c>
      <c r="I11" s="842">
        <f t="shared" ref="I11:I22" si="1">SUM(E11)/$E$22</f>
        <v>0.16916811052856595</v>
      </c>
      <c r="J11" s="837">
        <v>2483065</v>
      </c>
      <c r="K11" s="838">
        <v>2534538</v>
      </c>
      <c r="L11" s="839">
        <f>IF(J11=0,"",K11/J11)</f>
        <v>1.0207296224625615</v>
      </c>
      <c r="M11" s="840">
        <f>SUM(K11)-J11</f>
        <v>51473</v>
      </c>
      <c r="N11" s="841">
        <f t="shared" ref="N11:N22" si="2">SUM(J11)/$J$22</f>
        <v>0.18966511806821928</v>
      </c>
      <c r="O11" s="842">
        <f t="shared" ref="O11:O22" si="3">SUM(K11)/$K$22</f>
        <v>0.18327800727258212</v>
      </c>
      <c r="P11" s="843"/>
      <c r="Q11" s="844">
        <f>IF(D11=0,"",J11/D11)</f>
        <v>328.70863118877418</v>
      </c>
      <c r="R11" s="845">
        <f>IF(E11=0,"",K11/E11)</f>
        <v>337.1292897047087</v>
      </c>
      <c r="S11" s="846">
        <f>IF(Q11="","",R11-Q11)</f>
        <v>8.4206585159345195</v>
      </c>
      <c r="T11" s="847"/>
    </row>
    <row r="12" spans="2:26" ht="16.899999999999999" customHeight="1" x14ac:dyDescent="0.3">
      <c r="B12" s="836" t="s">
        <v>55</v>
      </c>
      <c r="C12" s="811" t="s">
        <v>330</v>
      </c>
      <c r="D12" s="837">
        <v>2762</v>
      </c>
      <c r="E12" s="838">
        <v>3510</v>
      </c>
      <c r="F12" s="839">
        <f>IF(D12=0,"",E12/D12)</f>
        <v>1.270818247646633</v>
      </c>
      <c r="G12" s="840">
        <f>SUM(E12)-D12</f>
        <v>748</v>
      </c>
      <c r="H12" s="841">
        <f t="shared" si="0"/>
        <v>6.459760974811142E-2</v>
      </c>
      <c r="I12" s="842">
        <f t="shared" si="1"/>
        <v>7.8981121036880361E-2</v>
      </c>
      <c r="J12" s="837">
        <v>843832</v>
      </c>
      <c r="K12" s="838">
        <v>1060871</v>
      </c>
      <c r="L12" s="839">
        <f>IF(J12=0,"",K12/J12)</f>
        <v>1.2572064107547474</v>
      </c>
      <c r="M12" s="840">
        <f>SUM(K12)-J12</f>
        <v>217039</v>
      </c>
      <c r="N12" s="841">
        <f t="shared" si="2"/>
        <v>6.445481528262112E-2</v>
      </c>
      <c r="O12" s="842">
        <f t="shared" si="3"/>
        <v>7.6713911116452566E-2</v>
      </c>
      <c r="P12" s="843"/>
      <c r="Q12" s="844">
        <f>IF(D12=0,"",J12/D12)</f>
        <v>305.51484431571328</v>
      </c>
      <c r="R12" s="845">
        <f>IF(E12=0,"",K12/E12)</f>
        <v>302.24245014245014</v>
      </c>
      <c r="S12" s="846">
        <f>IF(Q12="","",R12-Q12)</f>
        <v>-3.2723941732631374</v>
      </c>
      <c r="T12" s="847"/>
    </row>
    <row r="13" spans="2:26" ht="16.899999999999999" customHeight="1" x14ac:dyDescent="0.3">
      <c r="B13" s="836" t="s">
        <v>57</v>
      </c>
      <c r="C13" s="810" t="s">
        <v>163</v>
      </c>
      <c r="D13" s="837">
        <v>1877</v>
      </c>
      <c r="E13" s="838">
        <v>1842</v>
      </c>
      <c r="F13" s="839">
        <f t="shared" ref="F13:F22" si="4">IF(D13=0,"",E13/D13)</f>
        <v>0.98135322322855623</v>
      </c>
      <c r="G13" s="840">
        <f t="shared" ref="G13:G22" si="5">SUM(E13)-D13</f>
        <v>-35</v>
      </c>
      <c r="H13" s="841">
        <f t="shared" si="0"/>
        <v>4.3899244568140892E-2</v>
      </c>
      <c r="I13" s="842">
        <f t="shared" si="1"/>
        <v>4.1448212236448324E-2</v>
      </c>
      <c r="J13" s="837">
        <v>570035</v>
      </c>
      <c r="K13" s="838">
        <v>574078</v>
      </c>
      <c r="L13" s="839">
        <f t="shared" ref="L13:L22" si="6">IF(J13=0,"",K13/J13)</f>
        <v>1.0070925469488716</v>
      </c>
      <c r="M13" s="840">
        <f t="shared" ref="M13:M22" si="7">SUM(K13)-J13</f>
        <v>4043</v>
      </c>
      <c r="N13" s="841">
        <f t="shared" si="2"/>
        <v>4.3541250663199471E-2</v>
      </c>
      <c r="O13" s="842">
        <f t="shared" si="3"/>
        <v>4.1512840548861132E-2</v>
      </c>
      <c r="P13" s="843"/>
      <c r="Q13" s="844">
        <f t="shared" ref="Q13:R22" si="8">IF(D13=0,"",J13/D13)</f>
        <v>303.69472562599896</v>
      </c>
      <c r="R13" s="845">
        <f t="shared" si="8"/>
        <v>311.66015200868623</v>
      </c>
      <c r="S13" s="846">
        <f t="shared" ref="S13:S22" si="9">IF(Q13="","",R13-Q13)</f>
        <v>7.9654263826872693</v>
      </c>
      <c r="T13" s="847"/>
    </row>
    <row r="14" spans="2:26" s="813" customFormat="1" ht="16.899999999999999" customHeight="1" x14ac:dyDescent="0.3">
      <c r="B14" s="836" t="s">
        <v>59</v>
      </c>
      <c r="C14" s="810" t="s">
        <v>164</v>
      </c>
      <c r="D14" s="837">
        <v>6780</v>
      </c>
      <c r="E14" s="838">
        <v>6868</v>
      </c>
      <c r="F14" s="839">
        <f t="shared" si="4"/>
        <v>1.0129793510324483</v>
      </c>
      <c r="G14" s="840">
        <f t="shared" si="5"/>
        <v>88</v>
      </c>
      <c r="H14" s="841">
        <f t="shared" si="0"/>
        <v>0.15857052646350306</v>
      </c>
      <c r="I14" s="842">
        <f t="shared" si="1"/>
        <v>0.15454197700321776</v>
      </c>
      <c r="J14" s="837">
        <v>1966700</v>
      </c>
      <c r="K14" s="838">
        <v>1877767</v>
      </c>
      <c r="L14" s="839">
        <f t="shared" si="6"/>
        <v>0.95478059693903494</v>
      </c>
      <c r="M14" s="840">
        <f t="shared" si="7"/>
        <v>-88933</v>
      </c>
      <c r="N14" s="841">
        <f t="shared" si="2"/>
        <v>0.15022336817794416</v>
      </c>
      <c r="O14" s="842">
        <f t="shared" si="3"/>
        <v>0.13578545434403222</v>
      </c>
      <c r="P14" s="843"/>
      <c r="Q14" s="844">
        <f t="shared" si="8"/>
        <v>290.07374631268436</v>
      </c>
      <c r="R14" s="845">
        <f t="shared" si="8"/>
        <v>273.40812463599303</v>
      </c>
      <c r="S14" s="846">
        <f t="shared" si="9"/>
        <v>-16.66562167669133</v>
      </c>
      <c r="T14" s="847"/>
    </row>
    <row r="15" spans="2:26" s="813" customFormat="1" ht="16.899999999999999" customHeight="1" x14ac:dyDescent="0.3">
      <c r="B15" s="836" t="s">
        <v>61</v>
      </c>
      <c r="C15" s="810" t="s">
        <v>165</v>
      </c>
      <c r="D15" s="837">
        <v>2571</v>
      </c>
      <c r="E15" s="838">
        <v>2989</v>
      </c>
      <c r="F15" s="839">
        <f t="shared" si="4"/>
        <v>1.162582652664333</v>
      </c>
      <c r="G15" s="840">
        <f t="shared" si="5"/>
        <v>418</v>
      </c>
      <c r="H15" s="841">
        <f t="shared" si="0"/>
        <v>6.0130504946558458E-2</v>
      </c>
      <c r="I15" s="842">
        <f t="shared" si="1"/>
        <v>6.7257712472716641E-2</v>
      </c>
      <c r="J15" s="837">
        <v>924802</v>
      </c>
      <c r="K15" s="838">
        <v>1078995</v>
      </c>
      <c r="L15" s="839">
        <f t="shared" si="6"/>
        <v>1.1667308245440646</v>
      </c>
      <c r="M15" s="840">
        <f t="shared" si="7"/>
        <v>154193</v>
      </c>
      <c r="N15" s="841">
        <f t="shared" si="2"/>
        <v>7.0639584755020648E-2</v>
      </c>
      <c r="O15" s="842">
        <f t="shared" si="3"/>
        <v>7.8024497347082486E-2</v>
      </c>
      <c r="P15" s="843"/>
      <c r="Q15" s="844">
        <f t="shared" si="8"/>
        <v>359.70517308440293</v>
      </c>
      <c r="R15" s="845">
        <f t="shared" si="8"/>
        <v>360.98862495817997</v>
      </c>
      <c r="S15" s="846">
        <f t="shared" si="9"/>
        <v>1.2834518737770395</v>
      </c>
      <c r="T15" s="847"/>
    </row>
    <row r="16" spans="2:26" s="813" customFormat="1" ht="16.899999999999999" customHeight="1" x14ac:dyDescent="0.3">
      <c r="B16" s="836" t="s">
        <v>63</v>
      </c>
      <c r="C16" s="810" t="s">
        <v>166</v>
      </c>
      <c r="D16" s="837">
        <v>7185</v>
      </c>
      <c r="E16" s="838">
        <v>7327</v>
      </c>
      <c r="F16" s="839">
        <f t="shared" si="4"/>
        <v>1.0197633959638135</v>
      </c>
      <c r="G16" s="840">
        <f t="shared" si="5"/>
        <v>142</v>
      </c>
      <c r="H16" s="841">
        <f t="shared" si="0"/>
        <v>0.16804265968145568</v>
      </c>
      <c r="I16" s="842">
        <f t="shared" si="1"/>
        <v>0.16487027744650209</v>
      </c>
      <c r="J16" s="837">
        <v>2223634</v>
      </c>
      <c r="K16" s="838">
        <v>2321246</v>
      </c>
      <c r="L16" s="839">
        <f t="shared" si="6"/>
        <v>1.0438975119106833</v>
      </c>
      <c r="M16" s="840">
        <f t="shared" si="7"/>
        <v>97612</v>
      </c>
      <c r="N16" s="841">
        <f t="shared" si="2"/>
        <v>0.16984887836222842</v>
      </c>
      <c r="O16" s="842">
        <f t="shared" si="3"/>
        <v>0.16785439447719946</v>
      </c>
      <c r="P16" s="843"/>
      <c r="Q16" s="844">
        <f t="shared" si="8"/>
        <v>309.48281141266528</v>
      </c>
      <c r="R16" s="845">
        <f t="shared" si="8"/>
        <v>316.80715163095402</v>
      </c>
      <c r="S16" s="846">
        <f t="shared" si="9"/>
        <v>7.3243402182887394</v>
      </c>
      <c r="T16" s="847"/>
    </row>
    <row r="17" spans="2:26" s="813" customFormat="1" ht="16.899999999999999" customHeight="1" x14ac:dyDescent="0.3">
      <c r="B17" s="836" t="s">
        <v>65</v>
      </c>
      <c r="C17" s="810" t="s">
        <v>167</v>
      </c>
      <c r="D17" s="837">
        <v>4024</v>
      </c>
      <c r="E17" s="838">
        <v>3747</v>
      </c>
      <c r="F17" s="839">
        <f t="shared" si="4"/>
        <v>0.9311630218687873</v>
      </c>
      <c r="G17" s="840">
        <f t="shared" si="5"/>
        <v>-277</v>
      </c>
      <c r="H17" s="841">
        <f t="shared" si="0"/>
        <v>9.4113244614916852E-2</v>
      </c>
      <c r="I17" s="842">
        <f t="shared" si="1"/>
        <v>8.4314034337661173E-2</v>
      </c>
      <c r="J17" s="837">
        <v>1190412</v>
      </c>
      <c r="K17" s="838">
        <v>1153795</v>
      </c>
      <c r="L17" s="839">
        <f t="shared" si="6"/>
        <v>0.96924006142411201</v>
      </c>
      <c r="M17" s="840">
        <f t="shared" si="7"/>
        <v>-36617</v>
      </c>
      <c r="N17" s="841">
        <f t="shared" si="2"/>
        <v>9.0927797915006284E-2</v>
      </c>
      <c r="O17" s="842">
        <f t="shared" si="3"/>
        <v>8.3433449567956328E-2</v>
      </c>
      <c r="P17" s="843"/>
      <c r="Q17" s="844">
        <f t="shared" si="8"/>
        <v>295.8280318091451</v>
      </c>
      <c r="R17" s="845">
        <f t="shared" si="8"/>
        <v>307.92500667200426</v>
      </c>
      <c r="S17" s="846">
        <f t="shared" si="9"/>
        <v>12.096974862859156</v>
      </c>
      <c r="T17" s="847"/>
    </row>
    <row r="18" spans="2:26" s="813" customFormat="1" ht="16.899999999999999" customHeight="1" x14ac:dyDescent="0.3">
      <c r="B18" s="836" t="s">
        <v>66</v>
      </c>
      <c r="C18" s="810" t="s">
        <v>168</v>
      </c>
      <c r="D18" s="837">
        <v>6835</v>
      </c>
      <c r="E18" s="838">
        <v>7500</v>
      </c>
      <c r="F18" s="839">
        <f t="shared" si="4"/>
        <v>1.097293343087052</v>
      </c>
      <c r="G18" s="840">
        <f t="shared" si="5"/>
        <v>665</v>
      </c>
      <c r="H18" s="841">
        <f t="shared" si="0"/>
        <v>0.15985686554248427</v>
      </c>
      <c r="I18" s="842">
        <f t="shared" si="1"/>
        <v>0.16876307913863325</v>
      </c>
      <c r="J18" s="837">
        <v>1906874</v>
      </c>
      <c r="K18" s="838">
        <v>2166605</v>
      </c>
      <c r="L18" s="839">
        <f t="shared" si="6"/>
        <v>1.1362077410463407</v>
      </c>
      <c r="M18" s="840">
        <f t="shared" si="7"/>
        <v>259731</v>
      </c>
      <c r="N18" s="841">
        <f t="shared" si="2"/>
        <v>0.1456536507708085</v>
      </c>
      <c r="O18" s="842">
        <f t="shared" si="3"/>
        <v>0.15667196425810653</v>
      </c>
      <c r="P18" s="843"/>
      <c r="Q18" s="844">
        <f t="shared" si="8"/>
        <v>278.98668617410385</v>
      </c>
      <c r="R18" s="845">
        <f t="shared" si="8"/>
        <v>288.88066666666668</v>
      </c>
      <c r="S18" s="846">
        <f t="shared" si="9"/>
        <v>9.8939804925628323</v>
      </c>
      <c r="T18" s="847"/>
    </row>
    <row r="19" spans="2:26" s="813" customFormat="1" ht="16.899999999999999" customHeight="1" x14ac:dyDescent="0.3">
      <c r="B19" s="836" t="s">
        <v>67</v>
      </c>
      <c r="C19" s="810" t="s">
        <v>169</v>
      </c>
      <c r="D19" s="837">
        <v>2268</v>
      </c>
      <c r="E19" s="838">
        <v>2260</v>
      </c>
      <c r="F19" s="839">
        <f t="shared" si="4"/>
        <v>0.99647266313932981</v>
      </c>
      <c r="G19" s="840">
        <f t="shared" si="5"/>
        <v>-8</v>
      </c>
      <c r="H19" s="841">
        <f t="shared" si="0"/>
        <v>5.3043946020534652E-2</v>
      </c>
      <c r="I19" s="842">
        <f t="shared" si="1"/>
        <v>5.0853941180441481E-2</v>
      </c>
      <c r="J19" s="837">
        <v>713359</v>
      </c>
      <c r="K19" s="838">
        <v>747912</v>
      </c>
      <c r="L19" s="839">
        <f t="shared" si="6"/>
        <v>1.0484370422185745</v>
      </c>
      <c r="M19" s="840">
        <f t="shared" si="7"/>
        <v>34553</v>
      </c>
      <c r="N19" s="841">
        <f t="shared" si="2"/>
        <v>5.4488834951975422E-2</v>
      </c>
      <c r="O19" s="842">
        <f t="shared" si="3"/>
        <v>5.408315873553738E-2</v>
      </c>
      <c r="P19" s="843"/>
      <c r="Q19" s="844">
        <f t="shared" si="8"/>
        <v>314.53218694885362</v>
      </c>
      <c r="R19" s="845">
        <f t="shared" si="8"/>
        <v>330.93451327433627</v>
      </c>
      <c r="S19" s="846">
        <f t="shared" si="9"/>
        <v>16.402326325482647</v>
      </c>
      <c r="T19" s="847"/>
    </row>
    <row r="20" spans="2:26" s="813" customFormat="1" ht="16.899999999999999" customHeight="1" x14ac:dyDescent="0.3">
      <c r="B20" s="836" t="s">
        <v>22</v>
      </c>
      <c r="C20" s="810" t="s">
        <v>170</v>
      </c>
      <c r="D20" s="837">
        <v>897</v>
      </c>
      <c r="E20" s="838">
        <v>880</v>
      </c>
      <c r="F20" s="839">
        <f t="shared" si="4"/>
        <v>0.98104793756967668</v>
      </c>
      <c r="G20" s="840">
        <f t="shared" si="5"/>
        <v>-17</v>
      </c>
      <c r="H20" s="841">
        <f t="shared" si="0"/>
        <v>2.097902097902098E-2</v>
      </c>
      <c r="I20" s="842">
        <f t="shared" si="1"/>
        <v>1.9801534618932966E-2</v>
      </c>
      <c r="J20" s="837">
        <v>279750</v>
      </c>
      <c r="K20" s="838">
        <v>313119</v>
      </c>
      <c r="L20" s="839">
        <f t="shared" si="6"/>
        <v>1.1192815013404827</v>
      </c>
      <c r="M20" s="840">
        <f t="shared" si="7"/>
        <v>33369</v>
      </c>
      <c r="N20" s="841">
        <f t="shared" si="2"/>
        <v>2.1368275409457405E-2</v>
      </c>
      <c r="O20" s="842">
        <f t="shared" si="3"/>
        <v>2.2642322332189789E-2</v>
      </c>
      <c r="P20" s="843"/>
      <c r="Q20" s="844">
        <f t="shared" si="8"/>
        <v>311.87290969899664</v>
      </c>
      <c r="R20" s="845">
        <f t="shared" si="8"/>
        <v>355.81704545454545</v>
      </c>
      <c r="S20" s="846">
        <f t="shared" si="9"/>
        <v>43.944135755548814</v>
      </c>
      <c r="T20" s="847"/>
    </row>
    <row r="21" spans="2:26" s="849" customFormat="1" ht="16.899999999999999" customHeight="1" x14ac:dyDescent="0.3">
      <c r="B21" s="836" t="s">
        <v>24</v>
      </c>
      <c r="C21" s="810" t="s">
        <v>71</v>
      </c>
      <c r="D21" s="837">
        <v>4</v>
      </c>
      <c r="E21" s="838">
        <v>0</v>
      </c>
      <c r="F21" s="839">
        <f t="shared" si="4"/>
        <v>0</v>
      </c>
      <c r="G21" s="840">
        <f t="shared" si="5"/>
        <v>-4</v>
      </c>
      <c r="H21" s="841">
        <f t="shared" si="0"/>
        <v>9.355193301681596E-5</v>
      </c>
      <c r="I21" s="842">
        <f t="shared" si="1"/>
        <v>0</v>
      </c>
      <c r="J21" s="837">
        <v>-10625</v>
      </c>
      <c r="K21" s="838">
        <v>0</v>
      </c>
      <c r="L21" s="839">
        <f t="shared" si="6"/>
        <v>0</v>
      </c>
      <c r="M21" s="840">
        <f t="shared" si="7"/>
        <v>10625</v>
      </c>
      <c r="N21" s="841">
        <f t="shared" si="2"/>
        <v>-8.1157435648073254E-4</v>
      </c>
      <c r="O21" s="842">
        <f t="shared" si="3"/>
        <v>0</v>
      </c>
      <c r="P21" s="843"/>
      <c r="Q21" s="844">
        <f t="shared" si="8"/>
        <v>-2656.25</v>
      </c>
      <c r="R21" s="845"/>
      <c r="S21" s="846"/>
      <c r="T21" s="847"/>
      <c r="U21" s="848"/>
      <c r="V21" s="848"/>
      <c r="W21" s="848"/>
      <c r="X21" s="848"/>
      <c r="Y21" s="848"/>
      <c r="Z21" s="848"/>
    </row>
    <row r="22" spans="2:26" ht="18" customHeight="1" x14ac:dyDescent="0.25">
      <c r="B22" s="1200" t="s">
        <v>297</v>
      </c>
      <c r="C22" s="1200"/>
      <c r="D22" s="751">
        <f>SUM(D11:D21)</f>
        <v>42757</v>
      </c>
      <c r="E22" s="760">
        <f>SUM(E12+E11+E13+E14+E15+E16+E17+E18+E19+E20+E21)</f>
        <v>44441</v>
      </c>
      <c r="F22" s="850">
        <f t="shared" si="4"/>
        <v>1.0393853638000796</v>
      </c>
      <c r="G22" s="851">
        <f t="shared" si="5"/>
        <v>1684</v>
      </c>
      <c r="H22" s="841">
        <f t="shared" si="0"/>
        <v>1</v>
      </c>
      <c r="I22" s="842">
        <f t="shared" si="1"/>
        <v>1</v>
      </c>
      <c r="J22" s="751">
        <f>SUM(J12+J11+J13+J14+J15+J16+J17+J18+J19+J20+J21)</f>
        <v>13091838</v>
      </c>
      <c r="K22" s="760">
        <f>SUM(K12+K11+K13+K14+K15+K16+K17+K18+K19+K20+K21)</f>
        <v>13828926</v>
      </c>
      <c r="L22" s="850">
        <f t="shared" si="6"/>
        <v>1.0563013382842044</v>
      </c>
      <c r="M22" s="851">
        <f t="shared" si="7"/>
        <v>737088</v>
      </c>
      <c r="N22" s="841">
        <f t="shared" si="2"/>
        <v>1</v>
      </c>
      <c r="O22" s="842">
        <f t="shared" si="3"/>
        <v>1</v>
      </c>
      <c r="P22" s="852"/>
      <c r="Q22" s="853">
        <f t="shared" si="8"/>
        <v>306.19168791075145</v>
      </c>
      <c r="R22" s="854">
        <f t="shared" si="8"/>
        <v>311.17495105870705</v>
      </c>
      <c r="S22" s="855">
        <f t="shared" si="9"/>
        <v>4.9832631479555971</v>
      </c>
      <c r="T22" s="856"/>
    </row>
    <row r="23" spans="2:26" s="812" customFormat="1" ht="7.15" customHeight="1" x14ac:dyDescent="0.25">
      <c r="B23" s="857"/>
      <c r="C23" s="857"/>
      <c r="D23" s="858"/>
      <c r="E23" s="858"/>
      <c r="F23" s="858"/>
      <c r="G23" s="858"/>
      <c r="H23" s="859"/>
      <c r="I23" s="860"/>
      <c r="J23" s="858"/>
      <c r="K23" s="858"/>
      <c r="L23" s="858"/>
      <c r="M23" s="858"/>
      <c r="N23" s="859"/>
      <c r="O23" s="860"/>
      <c r="P23" s="861"/>
      <c r="Q23" s="862"/>
      <c r="R23" s="863"/>
      <c r="S23" s="863"/>
      <c r="T23" s="864"/>
    </row>
    <row r="24" spans="2:26" s="812" customFormat="1" ht="16.899999999999999" customHeight="1" x14ac:dyDescent="0.3">
      <c r="B24" s="836" t="s">
        <v>53</v>
      </c>
      <c r="C24" s="929" t="s">
        <v>324</v>
      </c>
      <c r="D24" s="837">
        <v>923</v>
      </c>
      <c r="E24" s="838">
        <v>993</v>
      </c>
      <c r="F24" s="839">
        <f>IF(D24=0,"",E24/D24)</f>
        <v>1.0758396533044421</v>
      </c>
      <c r="G24" s="840">
        <f>SUM(E24)-D24</f>
        <v>70</v>
      </c>
      <c r="H24" s="841">
        <f t="shared" ref="H24:H33" si="10">SUM(D24)/$D$35</f>
        <v>0.25088339222614842</v>
      </c>
      <c r="I24" s="842">
        <f t="shared" ref="I24:I33" si="11">SUM(E24)/$E$35</f>
        <v>0.26722282023681376</v>
      </c>
      <c r="J24" s="837">
        <v>271825</v>
      </c>
      <c r="K24" s="838">
        <v>276160</v>
      </c>
      <c r="L24" s="839">
        <f>IF(J24=0,"",K24/J24)</f>
        <v>1.0159477605076797</v>
      </c>
      <c r="M24" s="840">
        <f>SUM(K24)-J24</f>
        <v>4335</v>
      </c>
      <c r="N24" s="841">
        <f t="shared" ref="N24:N33" si="12">SUM(J24)/$J$35</f>
        <v>0.24666739262606738</v>
      </c>
      <c r="O24" s="842">
        <f t="shared" ref="O24:O33" si="13">SUM(K24)/$K$35</f>
        <v>0.25903105352364214</v>
      </c>
      <c r="P24" s="843"/>
      <c r="Q24" s="844">
        <f>IF(D24=0,"",J24/D24)</f>
        <v>294.50162513542796</v>
      </c>
      <c r="R24" s="845">
        <f>IF(E24=0,"",K24/E24)</f>
        <v>278.1067472306143</v>
      </c>
      <c r="S24" s="846">
        <f>IF(Q24="","",R24-Q24)</f>
        <v>-16.394877904813654</v>
      </c>
      <c r="T24" s="864"/>
    </row>
    <row r="25" spans="2:26" s="812" customFormat="1" ht="16.899999999999999" customHeight="1" x14ac:dyDescent="0.3">
      <c r="B25" s="836" t="s">
        <v>55</v>
      </c>
      <c r="C25" s="811" t="s">
        <v>330</v>
      </c>
      <c r="D25" s="837">
        <v>620</v>
      </c>
      <c r="E25" s="838">
        <v>576</v>
      </c>
      <c r="F25" s="839">
        <f t="shared" ref="F25:F35" si="14">IF(D25=0,"",E25/D25)</f>
        <v>0.92903225806451617</v>
      </c>
      <c r="G25" s="840">
        <f t="shared" ref="G25:G35" si="15">SUM(E25)-D25</f>
        <v>-44</v>
      </c>
      <c r="H25" s="841">
        <f t="shared" si="10"/>
        <v>0.1685240554498505</v>
      </c>
      <c r="I25" s="842">
        <f t="shared" si="11"/>
        <v>0.155005382131324</v>
      </c>
      <c r="J25" s="837">
        <v>198657</v>
      </c>
      <c r="K25" s="838">
        <v>165658</v>
      </c>
      <c r="L25" s="839">
        <f t="shared" ref="L25:L35" si="16">IF(J25=0,"",K25/J25)</f>
        <v>0.83388956845215623</v>
      </c>
      <c r="M25" s="840">
        <f t="shared" ref="M25:M35" si="17">SUM(K25)-J25</f>
        <v>-32999</v>
      </c>
      <c r="N25" s="841">
        <f t="shared" si="12"/>
        <v>0.1802711458361691</v>
      </c>
      <c r="O25" s="842">
        <f t="shared" si="13"/>
        <v>0.15538298908103818</v>
      </c>
      <c r="P25" s="843"/>
      <c r="Q25" s="844">
        <f t="shared" ref="Q25:R35" si="18">IF(D25=0,"",J25/D25)</f>
        <v>320.41451612903228</v>
      </c>
      <c r="R25" s="845">
        <f t="shared" si="18"/>
        <v>287.60069444444446</v>
      </c>
      <c r="S25" s="846">
        <f t="shared" ref="S25:S35" si="19">IF(Q25="","",R25-Q25)</f>
        <v>-32.813821684587822</v>
      </c>
      <c r="T25" s="864"/>
    </row>
    <row r="26" spans="2:26" s="812" customFormat="1" ht="16.899999999999999" customHeight="1" x14ac:dyDescent="0.3">
      <c r="B26" s="836" t="s">
        <v>57</v>
      </c>
      <c r="C26" s="810" t="s">
        <v>163</v>
      </c>
      <c r="D26" s="837">
        <v>141</v>
      </c>
      <c r="E26" s="838">
        <v>137</v>
      </c>
      <c r="F26" s="839">
        <f t="shared" si="14"/>
        <v>0.97163120567375882</v>
      </c>
      <c r="G26" s="840">
        <f t="shared" si="15"/>
        <v>-4</v>
      </c>
      <c r="H26" s="841">
        <f t="shared" si="10"/>
        <v>3.832563196520794E-2</v>
      </c>
      <c r="I26" s="842">
        <f t="shared" si="11"/>
        <v>3.6867599569429498E-2</v>
      </c>
      <c r="J26" s="837">
        <v>38994</v>
      </c>
      <c r="K26" s="838">
        <v>35474</v>
      </c>
      <c r="L26" s="839">
        <f t="shared" si="16"/>
        <v>0.90972970200543668</v>
      </c>
      <c r="M26" s="840">
        <f t="shared" si="17"/>
        <v>-3520</v>
      </c>
      <c r="N26" s="841">
        <f t="shared" si="12"/>
        <v>3.5385076089619688E-2</v>
      </c>
      <c r="O26" s="842">
        <f t="shared" si="13"/>
        <v>3.3273709417358348E-2</v>
      </c>
      <c r="P26" s="843"/>
      <c r="Q26" s="844">
        <f t="shared" si="18"/>
        <v>276.55319148936172</v>
      </c>
      <c r="R26" s="845">
        <f t="shared" si="18"/>
        <v>258.93430656934305</v>
      </c>
      <c r="S26" s="846">
        <f t="shared" si="19"/>
        <v>-17.618884920018672</v>
      </c>
      <c r="T26" s="864"/>
    </row>
    <row r="27" spans="2:26" s="812" customFormat="1" ht="16.899999999999999" customHeight="1" x14ac:dyDescent="0.3">
      <c r="B27" s="836" t="s">
        <v>59</v>
      </c>
      <c r="C27" s="810" t="s">
        <v>164</v>
      </c>
      <c r="D27" s="837">
        <v>0</v>
      </c>
      <c r="E27" s="838">
        <v>332</v>
      </c>
      <c r="F27" s="839" t="str">
        <f t="shared" si="14"/>
        <v/>
      </c>
      <c r="G27" s="840">
        <f t="shared" si="15"/>
        <v>332</v>
      </c>
      <c r="H27" s="841">
        <f t="shared" si="10"/>
        <v>0</v>
      </c>
      <c r="I27" s="842">
        <f t="shared" si="11"/>
        <v>8.9343379978471471E-2</v>
      </c>
      <c r="J27" s="837">
        <v>0</v>
      </c>
      <c r="K27" s="838">
        <v>78834</v>
      </c>
      <c r="L27" s="839" t="str">
        <f t="shared" si="16"/>
        <v/>
      </c>
      <c r="M27" s="840">
        <f t="shared" si="17"/>
        <v>78834</v>
      </c>
      <c r="N27" s="841">
        <f t="shared" si="12"/>
        <v>0</v>
      </c>
      <c r="O27" s="842">
        <f t="shared" si="13"/>
        <v>7.3944286187292887E-2</v>
      </c>
      <c r="P27" s="843"/>
      <c r="Q27" s="844" t="str">
        <f t="shared" si="18"/>
        <v/>
      </c>
      <c r="R27" s="845">
        <f t="shared" si="18"/>
        <v>237.45180722891567</v>
      </c>
      <c r="S27" s="846" t="str">
        <f t="shared" si="19"/>
        <v/>
      </c>
      <c r="T27" s="864"/>
    </row>
    <row r="28" spans="2:26" s="812" customFormat="1" ht="16.899999999999999" customHeight="1" x14ac:dyDescent="0.3">
      <c r="B28" s="836" t="s">
        <v>61</v>
      </c>
      <c r="C28" s="810" t="s">
        <v>165</v>
      </c>
      <c r="D28" s="837">
        <v>161</v>
      </c>
      <c r="E28" s="838">
        <v>158</v>
      </c>
      <c r="F28" s="839">
        <f t="shared" si="14"/>
        <v>0.98136645962732916</v>
      </c>
      <c r="G28" s="840">
        <f t="shared" si="15"/>
        <v>-3</v>
      </c>
      <c r="H28" s="841">
        <f t="shared" si="10"/>
        <v>4.3761891818428919E-2</v>
      </c>
      <c r="I28" s="842">
        <f t="shared" si="11"/>
        <v>4.2518837459634015E-2</v>
      </c>
      <c r="J28" s="837">
        <v>56973</v>
      </c>
      <c r="K28" s="838">
        <v>52639</v>
      </c>
      <c r="L28" s="839">
        <f t="shared" si="16"/>
        <v>0.92392887859161354</v>
      </c>
      <c r="M28" s="840">
        <f t="shared" si="17"/>
        <v>-4334</v>
      </c>
      <c r="N28" s="841">
        <f t="shared" si="12"/>
        <v>5.1700106171562357E-2</v>
      </c>
      <c r="O28" s="842">
        <f t="shared" si="13"/>
        <v>4.9374042679718268E-2</v>
      </c>
      <c r="P28" s="843"/>
      <c r="Q28" s="844">
        <f t="shared" si="18"/>
        <v>353.86956521739131</v>
      </c>
      <c r="R28" s="845">
        <f t="shared" si="18"/>
        <v>333.15822784810126</v>
      </c>
      <c r="S28" s="846">
        <f t="shared" si="19"/>
        <v>-20.71133736929005</v>
      </c>
      <c r="T28" s="864"/>
    </row>
    <row r="29" spans="2:26" s="812" customFormat="1" ht="16.899999999999999" customHeight="1" x14ac:dyDescent="0.3">
      <c r="B29" s="836" t="s">
        <v>63</v>
      </c>
      <c r="C29" s="810" t="s">
        <v>166</v>
      </c>
      <c r="D29" s="837">
        <v>616</v>
      </c>
      <c r="E29" s="838">
        <v>729</v>
      </c>
      <c r="F29" s="839">
        <f t="shared" si="14"/>
        <v>1.1834415584415585</v>
      </c>
      <c r="G29" s="840">
        <f t="shared" si="15"/>
        <v>113</v>
      </c>
      <c r="H29" s="841">
        <f t="shared" si="10"/>
        <v>0.16743680347920631</v>
      </c>
      <c r="I29" s="842">
        <f t="shared" si="11"/>
        <v>0.19617868675995695</v>
      </c>
      <c r="J29" s="837">
        <v>190998</v>
      </c>
      <c r="K29" s="838">
        <v>226543</v>
      </c>
      <c r="L29" s="839">
        <f t="shared" si="16"/>
        <v>1.1861014251458131</v>
      </c>
      <c r="M29" s="840">
        <f t="shared" si="17"/>
        <v>35545</v>
      </c>
      <c r="N29" s="841">
        <f t="shared" si="12"/>
        <v>0.17332099202352108</v>
      </c>
      <c r="O29" s="842">
        <f t="shared" si="13"/>
        <v>0.21249156995367344</v>
      </c>
      <c r="P29" s="843"/>
      <c r="Q29" s="844">
        <f t="shared" si="18"/>
        <v>310.06168831168833</v>
      </c>
      <c r="R29" s="845">
        <f t="shared" si="18"/>
        <v>310.75857338820299</v>
      </c>
      <c r="S29" s="846">
        <f t="shared" si="19"/>
        <v>0.69688507651466125</v>
      </c>
      <c r="T29" s="864"/>
    </row>
    <row r="30" spans="2:26" s="812" customFormat="1" ht="16.899999999999999" customHeight="1" x14ac:dyDescent="0.3">
      <c r="B30" s="836" t="s">
        <v>65</v>
      </c>
      <c r="C30" s="956" t="s">
        <v>167</v>
      </c>
      <c r="D30" s="837">
        <v>0</v>
      </c>
      <c r="E30" s="838">
        <v>23</v>
      </c>
      <c r="F30" s="839" t="str">
        <f t="shared" ref="F30" si="20">IF(D30=0,"",E30/D30)</f>
        <v/>
      </c>
      <c r="G30" s="840">
        <f t="shared" ref="G30" si="21">SUM(E30)-D30</f>
        <v>23</v>
      </c>
      <c r="H30" s="841">
        <f t="shared" si="10"/>
        <v>0</v>
      </c>
      <c r="I30" s="842">
        <f t="shared" si="11"/>
        <v>6.1894510226049512E-3</v>
      </c>
      <c r="J30" s="837">
        <v>0</v>
      </c>
      <c r="K30" s="838">
        <v>5799</v>
      </c>
      <c r="L30" s="839" t="str">
        <f t="shared" ref="L30" si="22">IF(J30=0,"",K30/J30)</f>
        <v/>
      </c>
      <c r="M30" s="840">
        <f t="shared" ref="M30" si="23">SUM(K30)-J30</f>
        <v>5799</v>
      </c>
      <c r="N30" s="841">
        <f t="shared" si="12"/>
        <v>0</v>
      </c>
      <c r="O30" s="842">
        <f t="shared" si="13"/>
        <v>5.4393144531561435E-3</v>
      </c>
      <c r="P30" s="843"/>
      <c r="Q30" s="844" t="str">
        <f t="shared" ref="Q30" si="24">IF(D30=0,"",J30/D30)</f>
        <v/>
      </c>
      <c r="R30" s="845">
        <f t="shared" ref="R30" si="25">IF(E30=0,"",K30/E30)</f>
        <v>252.13043478260869</v>
      </c>
      <c r="S30" s="846" t="str">
        <f t="shared" ref="S30" si="26">IF(Q30="","",R30-Q30)</f>
        <v/>
      </c>
      <c r="T30" s="864"/>
    </row>
    <row r="31" spans="2:26" s="812" customFormat="1" ht="16.899999999999999" customHeight="1" x14ac:dyDescent="0.3">
      <c r="B31" s="836" t="s">
        <v>66</v>
      </c>
      <c r="C31" s="810" t="s">
        <v>168</v>
      </c>
      <c r="D31" s="837">
        <v>986</v>
      </c>
      <c r="E31" s="838">
        <v>598</v>
      </c>
      <c r="F31" s="839">
        <f t="shared" si="14"/>
        <v>0.60649087221095332</v>
      </c>
      <c r="G31" s="840">
        <f t="shared" si="15"/>
        <v>-388</v>
      </c>
      <c r="H31" s="841">
        <f t="shared" si="10"/>
        <v>0.26800761076379453</v>
      </c>
      <c r="I31" s="842">
        <f t="shared" si="11"/>
        <v>0.16092572658772875</v>
      </c>
      <c r="J31" s="837">
        <v>246581</v>
      </c>
      <c r="K31" s="838">
        <v>146983</v>
      </c>
      <c r="L31" s="839">
        <f t="shared" si="16"/>
        <v>0.59608404540495818</v>
      </c>
      <c r="M31" s="840">
        <f t="shared" si="17"/>
        <v>-99598</v>
      </c>
      <c r="N31" s="841">
        <f t="shared" si="12"/>
        <v>0.22375974373633153</v>
      </c>
      <c r="O31" s="842">
        <f t="shared" si="13"/>
        <v>0.13786631423835996</v>
      </c>
      <c r="P31" s="843"/>
      <c r="Q31" s="844">
        <f t="shared" si="18"/>
        <v>250.08215010141987</v>
      </c>
      <c r="R31" s="845">
        <f t="shared" si="18"/>
        <v>245.79096989966555</v>
      </c>
      <c r="S31" s="846">
        <f t="shared" si="19"/>
        <v>-4.2911802017543152</v>
      </c>
      <c r="T31" s="864"/>
    </row>
    <row r="32" spans="2:26" s="812" customFormat="1" ht="16.899999999999999" customHeight="1" x14ac:dyDescent="0.3">
      <c r="B32" s="836" t="s">
        <v>67</v>
      </c>
      <c r="C32" s="810" t="s">
        <v>169</v>
      </c>
      <c r="D32" s="837">
        <v>0</v>
      </c>
      <c r="E32" s="838">
        <v>0</v>
      </c>
      <c r="F32" s="839" t="str">
        <f t="shared" si="14"/>
        <v/>
      </c>
      <c r="G32" s="840">
        <f t="shared" si="15"/>
        <v>0</v>
      </c>
      <c r="H32" s="841">
        <f t="shared" si="10"/>
        <v>0</v>
      </c>
      <c r="I32" s="842">
        <f t="shared" si="11"/>
        <v>0</v>
      </c>
      <c r="J32" s="837">
        <v>0</v>
      </c>
      <c r="K32" s="838">
        <v>0</v>
      </c>
      <c r="L32" s="839" t="str">
        <f t="shared" si="16"/>
        <v/>
      </c>
      <c r="M32" s="840">
        <f t="shared" si="17"/>
        <v>0</v>
      </c>
      <c r="N32" s="841">
        <f t="shared" si="12"/>
        <v>0</v>
      </c>
      <c r="O32" s="842">
        <f t="shared" si="13"/>
        <v>0</v>
      </c>
      <c r="P32" s="843"/>
      <c r="Q32" s="844" t="str">
        <f t="shared" si="18"/>
        <v/>
      </c>
      <c r="R32" s="845" t="str">
        <f t="shared" si="18"/>
        <v/>
      </c>
      <c r="S32" s="846" t="str">
        <f t="shared" si="19"/>
        <v/>
      </c>
      <c r="T32" s="864"/>
    </row>
    <row r="33" spans="2:20" s="812" customFormat="1" ht="16.899999999999999" customHeight="1" x14ac:dyDescent="0.3">
      <c r="B33" s="836" t="s">
        <v>22</v>
      </c>
      <c r="C33" s="810" t="s">
        <v>170</v>
      </c>
      <c r="D33" s="837">
        <v>175</v>
      </c>
      <c r="E33" s="838">
        <v>170</v>
      </c>
      <c r="F33" s="839">
        <f t="shared" si="14"/>
        <v>0.97142857142857142</v>
      </c>
      <c r="G33" s="840">
        <f t="shared" si="15"/>
        <v>-5</v>
      </c>
      <c r="H33" s="841">
        <f t="shared" si="10"/>
        <v>4.756727371568361E-2</v>
      </c>
      <c r="I33" s="842">
        <f t="shared" si="11"/>
        <v>4.5748116254036596E-2</v>
      </c>
      <c r="J33" s="837">
        <v>83647</v>
      </c>
      <c r="K33" s="838">
        <v>78037</v>
      </c>
      <c r="L33" s="839">
        <f t="shared" si="16"/>
        <v>0.93293244228723082</v>
      </c>
      <c r="M33" s="840">
        <f t="shared" si="17"/>
        <v>-5610</v>
      </c>
      <c r="N33" s="841">
        <f t="shared" si="12"/>
        <v>7.5905407490086119E-2</v>
      </c>
      <c r="O33" s="842">
        <f t="shared" si="13"/>
        <v>7.3196720465760645E-2</v>
      </c>
      <c r="P33" s="843"/>
      <c r="Q33" s="844">
        <f t="shared" si="18"/>
        <v>477.98285714285714</v>
      </c>
      <c r="R33" s="845">
        <f t="shared" si="18"/>
        <v>459.04117647058825</v>
      </c>
      <c r="S33" s="846">
        <f t="shared" si="19"/>
        <v>-18.941680672268888</v>
      </c>
      <c r="T33" s="864"/>
    </row>
    <row r="34" spans="2:20" s="812" customFormat="1" ht="16.899999999999999" customHeight="1" x14ac:dyDescent="0.3">
      <c r="B34" s="836" t="s">
        <v>24</v>
      </c>
      <c r="C34" s="987" t="s">
        <v>71</v>
      </c>
      <c r="D34" s="837">
        <v>57</v>
      </c>
      <c r="E34" s="838">
        <v>0</v>
      </c>
      <c r="F34" s="839"/>
      <c r="G34" s="840"/>
      <c r="H34" s="841"/>
      <c r="I34" s="842"/>
      <c r="J34" s="837">
        <v>14315</v>
      </c>
      <c r="K34" s="838">
        <v>0</v>
      </c>
      <c r="L34" s="839"/>
      <c r="M34" s="840"/>
      <c r="N34" s="841"/>
      <c r="O34" s="842"/>
      <c r="P34" s="843"/>
      <c r="Q34" s="844"/>
      <c r="R34" s="845"/>
      <c r="S34" s="846"/>
      <c r="T34" s="864"/>
    </row>
    <row r="35" spans="2:20" s="812" customFormat="1" ht="22.5" customHeight="1" x14ac:dyDescent="0.25">
      <c r="B35" s="1203" t="s">
        <v>295</v>
      </c>
      <c r="C35" s="1203"/>
      <c r="D35" s="751">
        <f>SUM(D24:D34)</f>
        <v>3679</v>
      </c>
      <c r="E35" s="760">
        <f>SUM(E24:E34)</f>
        <v>3716</v>
      </c>
      <c r="F35" s="850">
        <f t="shared" si="14"/>
        <v>1.0100570807284588</v>
      </c>
      <c r="G35" s="851">
        <f t="shared" si="15"/>
        <v>37</v>
      </c>
      <c r="H35" s="841">
        <f>SUM(D35)/$D$35</f>
        <v>1</v>
      </c>
      <c r="I35" s="842">
        <f>SUM(E35)/$E$35</f>
        <v>1</v>
      </c>
      <c r="J35" s="751">
        <f>SUM(J24:J34)</f>
        <v>1101990</v>
      </c>
      <c r="K35" s="760">
        <f>SUM(K24:K34)</f>
        <v>1066127</v>
      </c>
      <c r="L35" s="850">
        <f t="shared" si="16"/>
        <v>0.96745614751495024</v>
      </c>
      <c r="M35" s="851">
        <f t="shared" si="17"/>
        <v>-35863</v>
      </c>
      <c r="N35" s="841">
        <f>SUM(J35)/$J$35</f>
        <v>1</v>
      </c>
      <c r="O35" s="842">
        <f>SUM(K35)/$K$35</f>
        <v>1</v>
      </c>
      <c r="P35" s="759"/>
      <c r="Q35" s="853">
        <f t="shared" si="18"/>
        <v>299.53519978254963</v>
      </c>
      <c r="R35" s="854">
        <f t="shared" si="18"/>
        <v>286.90177610333694</v>
      </c>
      <c r="S35" s="855">
        <f t="shared" si="19"/>
        <v>-12.633423679212683</v>
      </c>
      <c r="T35" s="864"/>
    </row>
    <row r="36" spans="2:20" s="812" customFormat="1" ht="18" customHeight="1" x14ac:dyDescent="0.25">
      <c r="B36" s="865"/>
      <c r="C36" s="900"/>
      <c r="D36" s="826"/>
      <c r="E36" s="826"/>
      <c r="F36" s="826"/>
      <c r="G36" s="826"/>
      <c r="H36" s="826"/>
      <c r="I36" s="826"/>
      <c r="J36" s="826"/>
      <c r="K36" s="826"/>
      <c r="L36" s="826"/>
      <c r="M36" s="826"/>
      <c r="N36" s="826"/>
      <c r="O36" s="826"/>
      <c r="P36" s="826"/>
      <c r="Q36" s="826"/>
      <c r="R36" s="826"/>
      <c r="S36" s="826"/>
      <c r="T36" s="864"/>
    </row>
    <row r="37" spans="2:20" s="812" customFormat="1" ht="21" customHeight="1" x14ac:dyDescent="0.25">
      <c r="B37" s="1208" t="s">
        <v>84</v>
      </c>
      <c r="C37" s="1209" t="s">
        <v>228</v>
      </c>
      <c r="D37" s="1210" t="s">
        <v>225</v>
      </c>
      <c r="E37" s="1210"/>
      <c r="F37" s="1210"/>
      <c r="G37" s="1210"/>
      <c r="H37" s="1210"/>
      <c r="I37" s="1210"/>
      <c r="J37" s="1211" t="s">
        <v>226</v>
      </c>
      <c r="K37" s="1211"/>
      <c r="L37" s="1211"/>
      <c r="M37" s="1211"/>
      <c r="N37" s="1211"/>
      <c r="O37" s="1211"/>
      <c r="P37" s="866"/>
      <c r="Q37" s="1194" t="s">
        <v>238</v>
      </c>
      <c r="R37" s="1195"/>
      <c r="S37" s="1196"/>
      <c r="T37" s="864"/>
    </row>
    <row r="38" spans="2:20" s="812" customFormat="1" ht="21" customHeight="1" x14ac:dyDescent="0.25">
      <c r="B38" s="1208"/>
      <c r="C38" s="1209"/>
      <c r="D38" s="1197" t="s">
        <v>222</v>
      </c>
      <c r="E38" s="1198"/>
      <c r="F38" s="1199" t="str">
        <f>F8</f>
        <v>Indeks19/18</v>
      </c>
      <c r="G38" s="1199" t="str">
        <f>G8</f>
        <v>Razlika 19(-)18</v>
      </c>
      <c r="H38" s="1197" t="s">
        <v>223</v>
      </c>
      <c r="I38" s="1198"/>
      <c r="J38" s="1197" t="s">
        <v>224</v>
      </c>
      <c r="K38" s="1198"/>
      <c r="L38" s="1199" t="str">
        <f>F38</f>
        <v>Indeks19/18</v>
      </c>
      <c r="M38" s="1201" t="str">
        <f>G38</f>
        <v>Razlika 19(-)18</v>
      </c>
      <c r="N38" s="1197" t="s">
        <v>223</v>
      </c>
      <c r="O38" s="1198"/>
      <c r="P38" s="826"/>
      <c r="Q38" s="1197"/>
      <c r="R38" s="1198"/>
      <c r="S38" s="1199" t="str">
        <f>G38</f>
        <v>Razlika 19(-)18</v>
      </c>
      <c r="T38" s="864"/>
    </row>
    <row r="39" spans="2:20" s="812" customFormat="1" ht="21" customHeight="1" x14ac:dyDescent="0.25">
      <c r="B39" s="1208"/>
      <c r="C39" s="1209"/>
      <c r="D39" s="827" t="str">
        <f>D9</f>
        <v>I-I-2018</v>
      </c>
      <c r="E39" s="827" t="str">
        <f>E9</f>
        <v>I-I-2019</v>
      </c>
      <c r="F39" s="1093"/>
      <c r="G39" s="1093"/>
      <c r="H39" s="827" t="str">
        <f>D39</f>
        <v>I-I-2018</v>
      </c>
      <c r="I39" s="827" t="str">
        <f>E39</f>
        <v>I-I-2019</v>
      </c>
      <c r="J39" s="807" t="str">
        <f>D39</f>
        <v>I-I-2018</v>
      </c>
      <c r="K39" s="807" t="str">
        <f>E39</f>
        <v>I-I-2019</v>
      </c>
      <c r="L39" s="1093"/>
      <c r="M39" s="1202"/>
      <c r="N39" s="829" t="str">
        <f>D39</f>
        <v>I-I-2018</v>
      </c>
      <c r="O39" s="829" t="str">
        <f>E39</f>
        <v>I-I-2019</v>
      </c>
      <c r="P39" s="808"/>
      <c r="Q39" s="829" t="str">
        <f>D39</f>
        <v>I-I-2018</v>
      </c>
      <c r="R39" s="829" t="str">
        <f>E39</f>
        <v>I-I-2019</v>
      </c>
      <c r="S39" s="1093"/>
      <c r="T39" s="864"/>
    </row>
    <row r="40" spans="2:20" s="812" customFormat="1" ht="9" customHeight="1" x14ac:dyDescent="0.25">
      <c r="B40" s="867"/>
      <c r="C40" s="868"/>
      <c r="D40" s="833"/>
      <c r="E40" s="833"/>
      <c r="F40" s="869"/>
      <c r="G40" s="869"/>
      <c r="H40" s="833"/>
      <c r="I40" s="833"/>
      <c r="J40" s="833"/>
      <c r="K40" s="833"/>
      <c r="L40" s="869"/>
      <c r="M40" s="869"/>
      <c r="N40" s="833"/>
      <c r="O40" s="833"/>
      <c r="P40" s="826"/>
      <c r="Q40" s="833"/>
      <c r="R40" s="833"/>
      <c r="S40" s="869"/>
      <c r="T40" s="864"/>
    </row>
    <row r="41" spans="2:20" s="812" customFormat="1" ht="16.899999999999999" customHeight="1" x14ac:dyDescent="0.25">
      <c r="B41" s="836" t="s">
        <v>53</v>
      </c>
      <c r="C41" s="870" t="s">
        <v>174</v>
      </c>
      <c r="D41" s="837">
        <v>784</v>
      </c>
      <c r="E41" s="838">
        <v>867</v>
      </c>
      <c r="F41" s="839">
        <f t="shared" ref="F41:F49" si="27">IF(D41=0,"",E41/D41)</f>
        <v>1.1058673469387754</v>
      </c>
      <c r="G41" s="840">
        <f t="shared" ref="G41:G48" si="28">SUM(E41)-D41</f>
        <v>83</v>
      </c>
      <c r="H41" s="841">
        <f>SUM(D41)/$D$49</f>
        <v>0.14115952466690673</v>
      </c>
      <c r="I41" s="842">
        <f>SUM(E41)/$E$49</f>
        <v>0.14413965087281796</v>
      </c>
      <c r="J41" s="837">
        <v>262042</v>
      </c>
      <c r="K41" s="838">
        <v>294969</v>
      </c>
      <c r="L41" s="839">
        <f t="shared" ref="L41:L49" si="29">IF(J41=0,"",K41/J41)</f>
        <v>1.1256554292823289</v>
      </c>
      <c r="M41" s="840">
        <f t="shared" ref="M41:M49" si="30">SUM(K41)-J41</f>
        <v>32927</v>
      </c>
      <c r="N41" s="841">
        <f>SUM(J41)/$J$49</f>
        <v>0.14488505048047684</v>
      </c>
      <c r="O41" s="842">
        <f>SUM(K41)/$K$49</f>
        <v>0.14558663265668742</v>
      </c>
      <c r="P41" s="871"/>
      <c r="Q41" s="844">
        <f t="shared" ref="Q41:R49" si="31">IF(D41=0,"",J41/D41)</f>
        <v>334.23724489795916</v>
      </c>
      <c r="R41" s="845">
        <f t="shared" si="31"/>
        <v>340.2179930795848</v>
      </c>
      <c r="S41" s="846">
        <f t="shared" ref="S41:S49" si="32">IF(Q41="","",R41-Q41)</f>
        <v>5.9807481816256427</v>
      </c>
      <c r="T41" s="864"/>
    </row>
    <row r="42" spans="2:20" s="812" customFormat="1" ht="16.899999999999999" customHeight="1" x14ac:dyDescent="0.25">
      <c r="B42" s="836" t="s">
        <v>55</v>
      </c>
      <c r="C42" s="870" t="s">
        <v>172</v>
      </c>
      <c r="D42" s="837">
        <v>968</v>
      </c>
      <c r="E42" s="838">
        <v>1271</v>
      </c>
      <c r="F42" s="839">
        <f t="shared" si="27"/>
        <v>1.3130165289256199</v>
      </c>
      <c r="G42" s="840">
        <f t="shared" si="28"/>
        <v>303</v>
      </c>
      <c r="H42" s="841">
        <f t="shared" ref="H42:H49" si="33">SUM(D42)/$D$49</f>
        <v>0.17428880086424198</v>
      </c>
      <c r="I42" s="842">
        <f t="shared" ref="I42:I49" si="34">SUM(E42)/$E$49</f>
        <v>0.2113050706566916</v>
      </c>
      <c r="J42" s="837">
        <v>302971</v>
      </c>
      <c r="K42" s="838">
        <v>423883</v>
      </c>
      <c r="L42" s="839">
        <f t="shared" si="29"/>
        <v>1.3990877014631764</v>
      </c>
      <c r="M42" s="840">
        <f t="shared" si="30"/>
        <v>120912</v>
      </c>
      <c r="N42" s="841">
        <f t="shared" ref="N42:N49" si="35">SUM(J42)/$J$49</f>
        <v>0.16751501144519026</v>
      </c>
      <c r="O42" s="842">
        <f t="shared" ref="O42:O49" si="36">SUM(K42)/$K$49</f>
        <v>0.20921418389869659</v>
      </c>
      <c r="P42" s="871"/>
      <c r="Q42" s="844">
        <f t="shared" si="31"/>
        <v>312.98657024793391</v>
      </c>
      <c r="R42" s="845">
        <f t="shared" si="31"/>
        <v>333.50354051927616</v>
      </c>
      <c r="S42" s="846">
        <f t="shared" si="32"/>
        <v>20.516970271342245</v>
      </c>
      <c r="T42" s="864"/>
    </row>
    <row r="43" spans="2:20" s="812" customFormat="1" ht="16.899999999999999" customHeight="1" x14ac:dyDescent="0.25">
      <c r="B43" s="872" t="s">
        <v>57</v>
      </c>
      <c r="C43" s="870" t="s">
        <v>173</v>
      </c>
      <c r="D43" s="837">
        <v>804</v>
      </c>
      <c r="E43" s="838">
        <v>723</v>
      </c>
      <c r="F43" s="839">
        <f t="shared" si="27"/>
        <v>0.89925373134328357</v>
      </c>
      <c r="G43" s="840">
        <f t="shared" si="28"/>
        <v>-81</v>
      </c>
      <c r="H43" s="841">
        <f t="shared" si="33"/>
        <v>0.14476053294922578</v>
      </c>
      <c r="I43" s="842">
        <f t="shared" si="34"/>
        <v>0.12019950124688279</v>
      </c>
      <c r="J43" s="837">
        <v>298289</v>
      </c>
      <c r="K43" s="838">
        <v>293995</v>
      </c>
      <c r="L43" s="839">
        <f t="shared" si="29"/>
        <v>0.98560456470067614</v>
      </c>
      <c r="M43" s="840">
        <f t="shared" si="30"/>
        <v>-4294</v>
      </c>
      <c r="N43" s="841">
        <f t="shared" si="35"/>
        <v>0.16492629739801618</v>
      </c>
      <c r="O43" s="842">
        <f t="shared" si="36"/>
        <v>0.1451058994941937</v>
      </c>
      <c r="P43" s="871"/>
      <c r="Q43" s="844">
        <f t="shared" si="31"/>
        <v>371.00621890547262</v>
      </c>
      <c r="R43" s="845">
        <f t="shared" si="31"/>
        <v>406.63208852005533</v>
      </c>
      <c r="S43" s="846">
        <f t="shared" si="32"/>
        <v>35.625869614582712</v>
      </c>
      <c r="T43" s="864"/>
    </row>
    <row r="44" spans="2:20" s="812" customFormat="1" ht="16.899999999999999" customHeight="1" x14ac:dyDescent="0.25">
      <c r="B44" s="872" t="s">
        <v>59</v>
      </c>
      <c r="C44" s="870" t="s">
        <v>175</v>
      </c>
      <c r="D44" s="837">
        <v>641</v>
      </c>
      <c r="E44" s="838">
        <v>582</v>
      </c>
      <c r="F44" s="839">
        <f t="shared" si="27"/>
        <v>0.90795631825273015</v>
      </c>
      <c r="G44" s="840">
        <f t="shared" si="28"/>
        <v>-59</v>
      </c>
      <c r="H44" s="841">
        <f t="shared" si="33"/>
        <v>0.11541231544832553</v>
      </c>
      <c r="I44" s="842">
        <f t="shared" si="34"/>
        <v>9.6758104738154618E-2</v>
      </c>
      <c r="J44" s="837">
        <v>208293</v>
      </c>
      <c r="K44" s="838">
        <v>195394</v>
      </c>
      <c r="L44" s="839">
        <f t="shared" si="29"/>
        <v>0.93807281089618955</v>
      </c>
      <c r="M44" s="840">
        <f t="shared" si="30"/>
        <v>-12899</v>
      </c>
      <c r="N44" s="841">
        <f t="shared" si="35"/>
        <v>0.11516681226570534</v>
      </c>
      <c r="O44" s="842">
        <f t="shared" si="36"/>
        <v>9.6439810628644984E-2</v>
      </c>
      <c r="P44" s="871"/>
      <c r="Q44" s="844">
        <f t="shared" si="31"/>
        <v>324.9500780031201</v>
      </c>
      <c r="R44" s="845">
        <f t="shared" si="31"/>
        <v>335.72852233676974</v>
      </c>
      <c r="S44" s="846">
        <f t="shared" si="32"/>
        <v>10.778444333649645</v>
      </c>
      <c r="T44" s="864"/>
    </row>
    <row r="45" spans="2:20" s="812" customFormat="1" ht="16.899999999999999" customHeight="1" x14ac:dyDescent="0.25">
      <c r="B45" s="836" t="s">
        <v>61</v>
      </c>
      <c r="C45" s="870" t="s">
        <v>176</v>
      </c>
      <c r="D45" s="837">
        <v>1105</v>
      </c>
      <c r="E45" s="838">
        <v>1166</v>
      </c>
      <c r="F45" s="839">
        <f t="shared" si="27"/>
        <v>1.0552036199095023</v>
      </c>
      <c r="G45" s="840">
        <f t="shared" si="28"/>
        <v>61</v>
      </c>
      <c r="H45" s="841">
        <f t="shared" si="33"/>
        <v>0.19895570759812747</v>
      </c>
      <c r="I45" s="842">
        <f t="shared" si="34"/>
        <v>0.19384871155444722</v>
      </c>
      <c r="J45" s="837">
        <v>355413</v>
      </c>
      <c r="K45" s="838">
        <v>371499</v>
      </c>
      <c r="L45" s="839">
        <f t="shared" si="29"/>
        <v>1.045260021439846</v>
      </c>
      <c r="M45" s="840">
        <f t="shared" si="30"/>
        <v>16086</v>
      </c>
      <c r="N45" s="841">
        <f t="shared" si="35"/>
        <v>0.19651059924141057</v>
      </c>
      <c r="O45" s="842">
        <f t="shared" si="36"/>
        <v>0.18335922908958813</v>
      </c>
      <c r="P45" s="871"/>
      <c r="Q45" s="844">
        <f t="shared" si="31"/>
        <v>321.64072398190046</v>
      </c>
      <c r="R45" s="845">
        <f t="shared" si="31"/>
        <v>318.60977701543737</v>
      </c>
      <c r="S45" s="846">
        <f t="shared" si="32"/>
        <v>-3.030946966463091</v>
      </c>
      <c r="T45" s="864"/>
    </row>
    <row r="46" spans="2:20" s="812" customFormat="1" ht="16.899999999999999" customHeight="1" x14ac:dyDescent="0.25">
      <c r="B46" s="872" t="s">
        <v>63</v>
      </c>
      <c r="C46" s="870" t="s">
        <v>177</v>
      </c>
      <c r="D46" s="837">
        <v>476</v>
      </c>
      <c r="E46" s="838">
        <v>582</v>
      </c>
      <c r="F46" s="839">
        <f t="shared" si="27"/>
        <v>1.2226890756302522</v>
      </c>
      <c r="G46" s="840">
        <f t="shared" si="28"/>
        <v>106</v>
      </c>
      <c r="H46" s="841">
        <f t="shared" si="33"/>
        <v>8.5703997119193367E-2</v>
      </c>
      <c r="I46" s="842">
        <f t="shared" si="34"/>
        <v>9.6758104738154618E-2</v>
      </c>
      <c r="J46" s="837">
        <v>140575</v>
      </c>
      <c r="K46" s="838">
        <v>179988</v>
      </c>
      <c r="L46" s="839">
        <f t="shared" si="29"/>
        <v>1.2803699093010847</v>
      </c>
      <c r="M46" s="840">
        <f>SUM(K46)-J46</f>
        <v>39413</v>
      </c>
      <c r="N46" s="841">
        <f t="shared" si="35"/>
        <v>7.7725005805531294E-2</v>
      </c>
      <c r="O46" s="842">
        <f t="shared" si="36"/>
        <v>8.8835934754539825E-2</v>
      </c>
      <c r="P46" s="871"/>
      <c r="Q46" s="844">
        <f t="shared" si="31"/>
        <v>295.32563025210084</v>
      </c>
      <c r="R46" s="845">
        <f t="shared" si="31"/>
        <v>309.25773195876286</v>
      </c>
      <c r="S46" s="846">
        <f t="shared" si="32"/>
        <v>13.932101706662024</v>
      </c>
      <c r="T46" s="864"/>
    </row>
    <row r="47" spans="2:20" s="812" customFormat="1" ht="16.899999999999999" customHeight="1" x14ac:dyDescent="0.25">
      <c r="B47" s="872" t="s">
        <v>65</v>
      </c>
      <c r="C47" s="870" t="s">
        <v>327</v>
      </c>
      <c r="D47" s="837">
        <v>0</v>
      </c>
      <c r="E47" s="838">
        <v>501</v>
      </c>
      <c r="F47" s="839" t="str">
        <f t="shared" ref="F47" si="37">IF(D47=0,"",E47/D47)</f>
        <v/>
      </c>
      <c r="G47" s="840">
        <f t="shared" ref="G47" si="38">SUM(E47)-D47</f>
        <v>501</v>
      </c>
      <c r="H47" s="841">
        <f t="shared" ref="H47" si="39">SUM(D47)/$D$49</f>
        <v>0</v>
      </c>
      <c r="I47" s="842">
        <f t="shared" ref="I47" si="40">SUM(E47)/$E$49</f>
        <v>8.3291770573566085E-2</v>
      </c>
      <c r="J47" s="837">
        <v>0</v>
      </c>
      <c r="K47" s="838">
        <v>164232</v>
      </c>
      <c r="L47" s="839" t="str">
        <f t="shared" ref="L47" si="41">IF(J47=0,"",K47/J47)</f>
        <v/>
      </c>
      <c r="M47" s="840">
        <f>SUM(K47)-J47</f>
        <v>164232</v>
      </c>
      <c r="N47" s="841">
        <f t="shared" ref="N47" si="42">SUM(J47)/$J$49</f>
        <v>0</v>
      </c>
      <c r="O47" s="842">
        <f t="shared" ref="O47" si="43">SUM(K47)/$K$49</f>
        <v>8.1059310824097064E-2</v>
      </c>
      <c r="P47" s="871"/>
      <c r="Q47" s="844" t="str">
        <f t="shared" ref="Q47" si="44">IF(D47=0,"",J47/D47)</f>
        <v/>
      </c>
      <c r="R47" s="845">
        <f t="shared" ref="R47" si="45">IF(E47=0,"",K47/E47)</f>
        <v>327.80838323353294</v>
      </c>
      <c r="S47" s="846" t="str">
        <f t="shared" ref="S47" si="46">IF(Q47="","",R47-Q47)</f>
        <v/>
      </c>
      <c r="T47" s="864"/>
    </row>
    <row r="48" spans="2:20" s="812" customFormat="1" ht="16.899999999999999" customHeight="1" x14ac:dyDescent="0.25">
      <c r="B48" s="872" t="s">
        <v>66</v>
      </c>
      <c r="C48" s="870" t="s">
        <v>178</v>
      </c>
      <c r="D48" s="837">
        <v>776</v>
      </c>
      <c r="E48" s="838">
        <v>323</v>
      </c>
      <c r="F48" s="839">
        <f t="shared" si="27"/>
        <v>0.41623711340206188</v>
      </c>
      <c r="G48" s="840">
        <f t="shared" si="28"/>
        <v>-453</v>
      </c>
      <c r="H48" s="841">
        <f t="shared" si="33"/>
        <v>0.13971912135397913</v>
      </c>
      <c r="I48" s="842">
        <f t="shared" si="34"/>
        <v>5.3699085619285124E-2</v>
      </c>
      <c r="J48" s="837">
        <v>241037</v>
      </c>
      <c r="K48" s="838">
        <v>102112</v>
      </c>
      <c r="L48" s="839">
        <f t="shared" si="29"/>
        <v>0.42363620522990247</v>
      </c>
      <c r="M48" s="840">
        <f t="shared" si="30"/>
        <v>-138925</v>
      </c>
      <c r="N48" s="841">
        <f t="shared" si="35"/>
        <v>0.13327122336366953</v>
      </c>
      <c r="O48" s="842">
        <f t="shared" si="36"/>
        <v>5.0398998653552289E-2</v>
      </c>
      <c r="P48" s="871"/>
      <c r="Q48" s="844">
        <f t="shared" si="31"/>
        <v>310.61469072164948</v>
      </c>
      <c r="R48" s="845">
        <f t="shared" si="31"/>
        <v>316.1362229102167</v>
      </c>
      <c r="S48" s="846">
        <f t="shared" si="32"/>
        <v>5.5215321885672211</v>
      </c>
      <c r="T48" s="864"/>
    </row>
    <row r="49" spans="2:20" s="812" customFormat="1" ht="18" customHeight="1" x14ac:dyDescent="0.25">
      <c r="B49" s="1203" t="s">
        <v>298</v>
      </c>
      <c r="C49" s="1203"/>
      <c r="D49" s="751">
        <f>SUM(D41:D48)</f>
        <v>5554</v>
      </c>
      <c r="E49" s="760">
        <f>SUM(E41:E48)</f>
        <v>6015</v>
      </c>
      <c r="F49" s="850">
        <f t="shared" si="27"/>
        <v>1.0830032409074541</v>
      </c>
      <c r="G49" s="851">
        <f>SUM(G41:G48)</f>
        <v>461</v>
      </c>
      <c r="H49" s="841">
        <f t="shared" si="33"/>
        <v>1</v>
      </c>
      <c r="I49" s="842">
        <f t="shared" si="34"/>
        <v>1</v>
      </c>
      <c r="J49" s="751">
        <f>SUM(J41:J48)</f>
        <v>1808620</v>
      </c>
      <c r="K49" s="760">
        <f>SUM(K41:K48)</f>
        <v>2026072</v>
      </c>
      <c r="L49" s="850">
        <f t="shared" si="29"/>
        <v>1.1202308942729815</v>
      </c>
      <c r="M49" s="851">
        <f t="shared" si="30"/>
        <v>217452</v>
      </c>
      <c r="N49" s="841">
        <f t="shared" si="35"/>
        <v>1</v>
      </c>
      <c r="O49" s="842">
        <f t="shared" si="36"/>
        <v>1</v>
      </c>
      <c r="P49" s="759"/>
      <c r="Q49" s="853">
        <f t="shared" si="31"/>
        <v>325.64277997839395</v>
      </c>
      <c r="R49" s="854">
        <f t="shared" si="31"/>
        <v>336.83657522859517</v>
      </c>
      <c r="S49" s="855">
        <f t="shared" si="32"/>
        <v>11.193795250201219</v>
      </c>
      <c r="T49" s="864"/>
    </row>
    <row r="50" spans="2:20" s="812" customFormat="1" ht="9" customHeight="1" x14ac:dyDescent="0.25">
      <c r="B50" s="1205"/>
      <c r="C50" s="1205"/>
      <c r="D50" s="1205"/>
      <c r="E50" s="1205"/>
      <c r="F50" s="1205"/>
      <c r="G50" s="1205"/>
      <c r="H50" s="1205"/>
      <c r="I50" s="1205"/>
      <c r="J50" s="1205"/>
      <c r="K50" s="1205"/>
      <c r="L50" s="1205"/>
      <c r="M50" s="1205"/>
      <c r="N50" s="1205"/>
      <c r="O50" s="1205"/>
      <c r="P50" s="1205"/>
      <c r="Q50" s="1205"/>
      <c r="R50" s="1205"/>
      <c r="S50" s="1205"/>
      <c r="T50" s="864"/>
    </row>
    <row r="51" spans="2:20" s="812" customFormat="1" ht="18" customHeight="1" x14ac:dyDescent="0.25">
      <c r="B51" s="1200" t="s">
        <v>294</v>
      </c>
      <c r="C51" s="1200"/>
      <c r="D51" s="751">
        <f>SUM(D22+D49)</f>
        <v>48311</v>
      </c>
      <c r="E51" s="758">
        <f>SUM(E22+E49)</f>
        <v>50456</v>
      </c>
      <c r="F51" s="850">
        <f>IF(D51=0,"",E51/D51)</f>
        <v>1.044399826126555</v>
      </c>
      <c r="G51" s="851">
        <f>SUM(G22+G49)</f>
        <v>2145</v>
      </c>
      <c r="H51" s="1206"/>
      <c r="I51" s="1207"/>
      <c r="J51" s="751">
        <f>SUM(J22+J49)</f>
        <v>14900458</v>
      </c>
      <c r="K51" s="758">
        <f>SUM(K22+K49)</f>
        <v>15854998</v>
      </c>
      <c r="L51" s="850">
        <f>IF(J51=0,"",K51/J51)</f>
        <v>1.0640611181213355</v>
      </c>
      <c r="M51" s="851">
        <f>SUM(M22+M49)</f>
        <v>954540</v>
      </c>
      <c r="N51" s="1206"/>
      <c r="O51" s="1207"/>
      <c r="P51" s="759">
        <f>SUM(P22+P35)</f>
        <v>0</v>
      </c>
      <c r="Q51" s="853">
        <f>IF(D51=0,"",J51/D51)</f>
        <v>308.42785286994678</v>
      </c>
      <c r="R51" s="854">
        <f>IF(E51=0,"",K51/E51)</f>
        <v>314.23414460123672</v>
      </c>
      <c r="S51" s="855">
        <f>IF(Q51="","",R51-Q51)</f>
        <v>5.8062917312899458</v>
      </c>
      <c r="T51" s="864"/>
    </row>
    <row r="52" spans="2:20" s="812" customFormat="1" ht="9" customHeight="1" x14ac:dyDescent="0.3">
      <c r="B52" s="873"/>
      <c r="C52" s="873"/>
      <c r="D52" s="874"/>
      <c r="E52" s="874"/>
      <c r="F52" s="875"/>
      <c r="G52" s="874"/>
      <c r="H52" s="876"/>
      <c r="I52" s="876"/>
      <c r="J52" s="874"/>
      <c r="K52" s="874"/>
      <c r="L52" s="875"/>
      <c r="M52" s="874"/>
      <c r="N52" s="876"/>
      <c r="O52" s="876"/>
      <c r="P52" s="877"/>
      <c r="Q52" s="878"/>
      <c r="R52" s="878"/>
      <c r="S52" s="879"/>
      <c r="T52" s="864"/>
    </row>
    <row r="53" spans="2:20" s="814" customFormat="1" ht="21" customHeight="1" x14ac:dyDescent="0.3">
      <c r="B53" s="880"/>
      <c r="C53" s="730"/>
      <c r="D53" s="874"/>
      <c r="E53" s="874"/>
      <c r="F53" s="875"/>
      <c r="G53" s="874"/>
      <c r="H53" s="876"/>
      <c r="I53" s="876"/>
      <c r="J53" s="874"/>
      <c r="K53" s="874"/>
      <c r="L53" s="875"/>
      <c r="M53" s="874"/>
      <c r="N53" s="876"/>
      <c r="O53" s="876"/>
      <c r="P53" s="877"/>
      <c r="Q53" s="878"/>
      <c r="R53" s="878"/>
      <c r="S53" s="879"/>
      <c r="T53" s="881"/>
    </row>
    <row r="54" spans="2:20" s="813" customFormat="1" ht="16.149999999999999" hidden="1" customHeight="1" x14ac:dyDescent="0.3">
      <c r="B54" s="882" t="s">
        <v>22</v>
      </c>
      <c r="C54" s="809" t="s">
        <v>71</v>
      </c>
      <c r="D54" s="883"/>
      <c r="E54" s="884"/>
      <c r="F54" s="885"/>
      <c r="G54" s="883"/>
      <c r="H54" s="886"/>
      <c r="I54" s="887"/>
      <c r="J54" s="883"/>
      <c r="K54" s="883"/>
      <c r="L54" s="885"/>
      <c r="M54" s="883"/>
      <c r="N54" s="886"/>
      <c r="O54" s="887"/>
      <c r="P54" s="843"/>
      <c r="Q54" s="888"/>
      <c r="R54" s="889"/>
      <c r="S54" s="890"/>
      <c r="T54" s="891"/>
    </row>
    <row r="55" spans="2:20" s="813" customFormat="1" ht="16.149999999999999" hidden="1" customHeight="1" x14ac:dyDescent="0.3">
      <c r="B55" s="892" t="s">
        <v>24</v>
      </c>
      <c r="C55" s="810" t="s">
        <v>171</v>
      </c>
      <c r="D55" s="840"/>
      <c r="E55" s="838"/>
      <c r="F55" s="839"/>
      <c r="G55" s="840"/>
      <c r="H55" s="841"/>
      <c r="I55" s="842"/>
      <c r="J55" s="840"/>
      <c r="K55" s="840"/>
      <c r="L55" s="839"/>
      <c r="M55" s="840"/>
      <c r="N55" s="841"/>
      <c r="O55" s="842"/>
      <c r="P55" s="843"/>
      <c r="Q55" s="844"/>
      <c r="R55" s="845"/>
      <c r="S55" s="893"/>
      <c r="T55" s="894"/>
    </row>
    <row r="56" spans="2:20" s="813" customFormat="1" ht="16.149999999999999" hidden="1" customHeight="1" x14ac:dyDescent="0.25">
      <c r="B56" s="1204" t="s">
        <v>227</v>
      </c>
      <c r="C56" s="1204"/>
      <c r="D56" s="751"/>
      <c r="E56" s="760"/>
      <c r="F56" s="850"/>
      <c r="G56" s="851"/>
      <c r="H56" s="841"/>
      <c r="I56" s="842"/>
      <c r="J56" s="751"/>
      <c r="K56" s="760"/>
      <c r="L56" s="850"/>
      <c r="M56" s="851"/>
      <c r="N56" s="841"/>
      <c r="O56" s="842"/>
      <c r="P56" s="759"/>
      <c r="Q56" s="895"/>
      <c r="R56" s="854"/>
      <c r="S56" s="896"/>
    </row>
    <row r="57" spans="2:20" s="813" customFormat="1" ht="16.149999999999999" hidden="1" customHeight="1" x14ac:dyDescent="0.25">
      <c r="B57" s="812"/>
      <c r="C57" s="812"/>
      <c r="E57" s="813">
        <v>23550352.650000002</v>
      </c>
      <c r="P57" s="814"/>
      <c r="Q57" s="814"/>
      <c r="R57" s="814"/>
      <c r="S57" s="814"/>
    </row>
    <row r="58" spans="2:20" s="813" customFormat="1" ht="16.149999999999999" hidden="1" customHeight="1" x14ac:dyDescent="0.25">
      <c r="B58" s="812"/>
      <c r="C58" s="812"/>
      <c r="E58" s="813">
        <v>28539590.520000003</v>
      </c>
      <c r="P58" s="814"/>
      <c r="Q58" s="814"/>
      <c r="R58" s="814"/>
      <c r="S58" s="814"/>
    </row>
    <row r="59" spans="2:20" s="813" customFormat="1" ht="16.149999999999999" hidden="1" customHeight="1" x14ac:dyDescent="0.25">
      <c r="B59" s="812"/>
      <c r="C59" s="812"/>
      <c r="E59" s="813">
        <v>5103729.7000000263</v>
      </c>
      <c r="P59" s="814"/>
      <c r="Q59" s="814"/>
      <c r="R59" s="814"/>
      <c r="S59" s="814"/>
    </row>
    <row r="60" spans="2:20" s="813" customFormat="1" ht="16.149999999999999" hidden="1" customHeight="1" x14ac:dyDescent="0.25">
      <c r="B60" s="812"/>
      <c r="C60" s="812"/>
      <c r="E60" s="813">
        <v>276860.40999999992</v>
      </c>
      <c r="P60" s="814"/>
      <c r="Q60" s="814"/>
      <c r="R60" s="814"/>
      <c r="S60" s="814"/>
    </row>
    <row r="61" spans="2:20" s="813" customFormat="1" ht="16.149999999999999" hidden="1" customHeight="1" x14ac:dyDescent="0.25">
      <c r="B61" s="812"/>
      <c r="C61" s="812"/>
      <c r="E61" s="813">
        <v>30090553.060000002</v>
      </c>
      <c r="P61" s="814"/>
      <c r="Q61" s="814"/>
      <c r="R61" s="814"/>
      <c r="S61" s="814"/>
    </row>
    <row r="62" spans="2:20" s="813" customFormat="1" ht="16.149999999999999" hidden="1" customHeight="1" x14ac:dyDescent="0.25">
      <c r="B62" s="812"/>
      <c r="C62" s="812"/>
      <c r="E62" s="813">
        <v>19251090.439999998</v>
      </c>
      <c r="P62" s="814"/>
      <c r="Q62" s="814"/>
      <c r="R62" s="814"/>
      <c r="S62" s="814"/>
    </row>
    <row r="63" spans="2:20" s="813" customFormat="1" ht="16.149999999999999" hidden="1" customHeight="1" x14ac:dyDescent="0.25">
      <c r="B63" s="812"/>
      <c r="C63" s="812"/>
      <c r="E63" s="813">
        <v>12568828.359999999</v>
      </c>
      <c r="P63" s="814"/>
      <c r="Q63" s="814"/>
      <c r="R63" s="814"/>
      <c r="S63" s="814"/>
    </row>
    <row r="64" spans="2:20" s="813" customFormat="1" ht="16.149999999999999" hidden="1" customHeight="1" x14ac:dyDescent="0.25">
      <c r="B64" s="812"/>
      <c r="C64" s="812"/>
      <c r="E64" s="813">
        <v>14122790.739999996</v>
      </c>
      <c r="P64" s="814"/>
      <c r="Q64" s="814"/>
      <c r="R64" s="814"/>
      <c r="S64" s="814"/>
    </row>
    <row r="65" spans="2:20" s="813" customFormat="1" ht="16.149999999999999" hidden="1" customHeight="1" x14ac:dyDescent="0.25">
      <c r="B65" s="812"/>
      <c r="C65" s="812"/>
      <c r="E65" s="813">
        <v>9046203.25</v>
      </c>
      <c r="P65" s="814"/>
      <c r="Q65" s="814"/>
      <c r="R65" s="814"/>
      <c r="S65" s="814"/>
    </row>
    <row r="66" spans="2:20" s="813" customFormat="1" ht="16.149999999999999" hidden="1" customHeight="1" x14ac:dyDescent="0.25">
      <c r="B66" s="812"/>
      <c r="C66" s="812"/>
      <c r="E66" s="813">
        <v>186168933.25000006</v>
      </c>
      <c r="P66" s="814"/>
      <c r="Q66" s="814"/>
      <c r="R66" s="814"/>
      <c r="S66" s="814"/>
    </row>
    <row r="67" spans="2:20" s="813" customFormat="1" ht="16.149999999999999" hidden="1" customHeight="1" x14ac:dyDescent="0.25">
      <c r="B67" s="812"/>
      <c r="C67" s="812"/>
      <c r="P67" s="814"/>
      <c r="Q67" s="814"/>
      <c r="R67" s="814"/>
      <c r="S67" s="814"/>
    </row>
    <row r="68" spans="2:20" s="813" customFormat="1" ht="16.149999999999999" hidden="1" customHeight="1" x14ac:dyDescent="0.25">
      <c r="B68" s="812"/>
      <c r="C68" s="812"/>
      <c r="P68" s="814"/>
      <c r="Q68" s="814"/>
      <c r="R68" s="814"/>
      <c r="S68" s="814"/>
    </row>
    <row r="69" spans="2:20" s="813" customFormat="1" ht="16.149999999999999" hidden="1" customHeight="1" x14ac:dyDescent="0.25">
      <c r="B69" s="812"/>
      <c r="C69" s="812"/>
      <c r="P69" s="814"/>
      <c r="Q69" s="814"/>
      <c r="R69" s="814"/>
      <c r="S69" s="814"/>
    </row>
    <row r="70" spans="2:20" s="813" customFormat="1" ht="16.149999999999999" hidden="1" customHeight="1" x14ac:dyDescent="0.25">
      <c r="B70" s="812"/>
      <c r="C70" s="812"/>
      <c r="P70" s="814"/>
      <c r="Q70" s="814"/>
      <c r="R70" s="814"/>
      <c r="S70" s="814"/>
    </row>
    <row r="71" spans="2:20" s="813" customFormat="1" ht="16.149999999999999" hidden="1" customHeight="1" x14ac:dyDescent="0.25">
      <c r="B71" s="812"/>
      <c r="C71" s="812"/>
      <c r="P71" s="814"/>
      <c r="Q71" s="814"/>
      <c r="R71" s="814"/>
      <c r="S71" s="814"/>
    </row>
    <row r="72" spans="2:20" s="813" customFormat="1" ht="16.149999999999999" hidden="1" customHeight="1" x14ac:dyDescent="0.25">
      <c r="B72" s="812"/>
      <c r="C72" s="812"/>
      <c r="P72" s="814"/>
      <c r="Q72" s="814"/>
      <c r="R72" s="814"/>
      <c r="S72" s="814"/>
    </row>
    <row r="73" spans="2:20" s="813" customFormat="1" ht="16.149999999999999" hidden="1" customHeight="1" x14ac:dyDescent="0.25">
      <c r="B73" s="835"/>
      <c r="C73" s="835"/>
      <c r="D73" s="816"/>
      <c r="E73" s="816"/>
      <c r="F73" s="816"/>
      <c r="G73" s="816"/>
      <c r="H73" s="816"/>
      <c r="I73" s="816"/>
      <c r="J73" s="816"/>
      <c r="K73" s="816"/>
      <c r="L73" s="816"/>
      <c r="M73" s="816"/>
      <c r="N73" s="816"/>
      <c r="O73" s="816"/>
      <c r="P73" s="814"/>
      <c r="Q73" s="814"/>
      <c r="R73" s="814"/>
      <c r="S73" s="814"/>
      <c r="T73" s="816"/>
    </row>
    <row r="74" spans="2:20" s="813" customFormat="1" ht="16.149999999999999" hidden="1" customHeight="1" x14ac:dyDescent="0.25">
      <c r="B74" s="835"/>
      <c r="C74" s="835"/>
      <c r="D74" s="816"/>
      <c r="E74" s="816"/>
      <c r="F74" s="816"/>
      <c r="G74" s="816"/>
      <c r="H74" s="816"/>
      <c r="I74" s="816"/>
      <c r="J74" s="816"/>
      <c r="K74" s="816"/>
      <c r="L74" s="816"/>
      <c r="M74" s="816"/>
      <c r="N74" s="816"/>
      <c r="O74" s="816"/>
      <c r="P74" s="814"/>
      <c r="Q74" s="814"/>
      <c r="R74" s="814"/>
      <c r="S74" s="814"/>
      <c r="T74" s="816"/>
    </row>
    <row r="75" spans="2:20" s="813" customFormat="1" ht="16.149999999999999" hidden="1" customHeight="1" x14ac:dyDescent="0.25">
      <c r="B75" s="835"/>
      <c r="C75" s="835"/>
      <c r="D75" s="816"/>
      <c r="E75" s="816"/>
      <c r="F75" s="816"/>
      <c r="G75" s="816"/>
      <c r="H75" s="816"/>
      <c r="I75" s="816"/>
      <c r="J75" s="816"/>
      <c r="K75" s="816"/>
      <c r="L75" s="816"/>
      <c r="M75" s="816"/>
      <c r="N75" s="816"/>
      <c r="O75" s="816"/>
      <c r="P75" s="814"/>
      <c r="Q75" s="814"/>
      <c r="R75" s="814"/>
      <c r="S75" s="814"/>
      <c r="T75" s="816"/>
    </row>
    <row r="76" spans="2:20" s="813" customFormat="1" ht="16.149999999999999" hidden="1" customHeight="1" x14ac:dyDescent="0.25">
      <c r="B76" s="835"/>
      <c r="C76" s="835"/>
      <c r="D76" s="816"/>
      <c r="E76" s="816"/>
      <c r="F76" s="816"/>
      <c r="G76" s="816"/>
      <c r="H76" s="816"/>
      <c r="I76" s="816"/>
      <c r="J76" s="816"/>
      <c r="K76" s="816"/>
      <c r="L76" s="816"/>
      <c r="M76" s="816"/>
      <c r="N76" s="816"/>
      <c r="O76" s="816"/>
      <c r="P76" s="814"/>
      <c r="Q76" s="814"/>
      <c r="R76" s="814"/>
      <c r="S76" s="814"/>
      <c r="T76" s="816"/>
    </row>
    <row r="77" spans="2:20" s="813" customFormat="1" ht="16.149999999999999" hidden="1" customHeight="1" x14ac:dyDescent="0.25">
      <c r="B77" s="835"/>
      <c r="C77" s="835"/>
      <c r="D77" s="816"/>
      <c r="E77" s="816"/>
      <c r="F77" s="816"/>
      <c r="G77" s="816"/>
      <c r="H77" s="816"/>
      <c r="I77" s="816"/>
      <c r="J77" s="816"/>
      <c r="K77" s="816"/>
      <c r="L77" s="816"/>
      <c r="M77" s="816"/>
      <c r="N77" s="816"/>
      <c r="O77" s="816"/>
      <c r="P77" s="814"/>
      <c r="Q77" s="814"/>
      <c r="R77" s="814"/>
      <c r="S77" s="814"/>
      <c r="T77" s="816"/>
    </row>
    <row r="78" spans="2:20" s="813" customFormat="1" ht="16.149999999999999" hidden="1" customHeight="1" x14ac:dyDescent="0.25">
      <c r="B78" s="835"/>
      <c r="C78" s="835"/>
      <c r="D78" s="816"/>
      <c r="E78" s="816"/>
      <c r="F78" s="816"/>
      <c r="G78" s="816"/>
      <c r="H78" s="816"/>
      <c r="I78" s="816"/>
      <c r="J78" s="816"/>
      <c r="K78" s="816"/>
      <c r="L78" s="816"/>
      <c r="M78" s="816"/>
      <c r="N78" s="816"/>
      <c r="O78" s="816"/>
      <c r="P78" s="814"/>
      <c r="Q78" s="814"/>
      <c r="R78" s="814"/>
      <c r="S78" s="814"/>
      <c r="T78" s="816"/>
    </row>
    <row r="79" spans="2:20" s="813" customFormat="1" ht="16.149999999999999" hidden="1" customHeight="1" x14ac:dyDescent="0.25">
      <c r="B79" s="835"/>
      <c r="C79" s="835"/>
      <c r="D79" s="816"/>
      <c r="E79" s="816"/>
      <c r="F79" s="816"/>
      <c r="G79" s="816"/>
      <c r="H79" s="816"/>
      <c r="I79" s="816"/>
      <c r="J79" s="816"/>
      <c r="K79" s="816"/>
      <c r="L79" s="816"/>
      <c r="M79" s="816"/>
      <c r="N79" s="816"/>
      <c r="O79" s="816"/>
      <c r="P79" s="814"/>
      <c r="Q79" s="814"/>
      <c r="R79" s="814"/>
      <c r="S79" s="814"/>
      <c r="T79" s="816"/>
    </row>
    <row r="80" spans="2:20" s="813" customFormat="1" ht="16.149999999999999" hidden="1" customHeight="1" x14ac:dyDescent="0.25">
      <c r="B80" s="835"/>
      <c r="C80" s="835"/>
      <c r="D80" s="816"/>
      <c r="E80" s="816"/>
      <c r="F80" s="816"/>
      <c r="G80" s="816"/>
      <c r="H80" s="816"/>
      <c r="I80" s="816"/>
      <c r="J80" s="816"/>
      <c r="K80" s="816"/>
      <c r="L80" s="816"/>
      <c r="M80" s="816"/>
      <c r="N80" s="816"/>
      <c r="O80" s="816"/>
      <c r="P80" s="814"/>
      <c r="Q80" s="814"/>
      <c r="R80" s="814"/>
      <c r="S80" s="814"/>
      <c r="T80" s="816"/>
    </row>
    <row r="81" spans="2:26" s="813" customFormat="1" ht="16.149999999999999" hidden="1" customHeight="1" x14ac:dyDescent="0.25">
      <c r="B81" s="835"/>
      <c r="C81" s="835"/>
      <c r="D81" s="816"/>
      <c r="E81" s="816"/>
      <c r="F81" s="816"/>
      <c r="G81" s="816"/>
      <c r="H81" s="816"/>
      <c r="I81" s="816"/>
      <c r="J81" s="816"/>
      <c r="K81" s="816"/>
      <c r="L81" s="816"/>
      <c r="M81" s="816"/>
      <c r="N81" s="816"/>
      <c r="O81" s="816"/>
      <c r="P81" s="814"/>
      <c r="Q81" s="814"/>
      <c r="R81" s="814"/>
      <c r="S81" s="814"/>
      <c r="T81" s="816"/>
    </row>
    <row r="82" spans="2:26" s="813" customFormat="1" ht="16.149999999999999" hidden="1" customHeight="1" x14ac:dyDescent="0.25">
      <c r="B82" s="835"/>
      <c r="C82" s="835"/>
      <c r="D82" s="816"/>
      <c r="E82" s="816"/>
      <c r="F82" s="816"/>
      <c r="G82" s="816"/>
      <c r="H82" s="816"/>
      <c r="I82" s="816"/>
      <c r="J82" s="816"/>
      <c r="K82" s="816"/>
      <c r="L82" s="816"/>
      <c r="M82" s="816"/>
      <c r="N82" s="816"/>
      <c r="O82" s="816"/>
      <c r="P82" s="814"/>
      <c r="Q82" s="814"/>
      <c r="R82" s="814"/>
      <c r="S82" s="814"/>
      <c r="T82" s="816"/>
    </row>
    <row r="83" spans="2:26" s="813" customFormat="1" ht="16.149999999999999" hidden="1" customHeight="1" x14ac:dyDescent="0.25">
      <c r="B83" s="835"/>
      <c r="C83" s="835"/>
      <c r="D83" s="816"/>
      <c r="E83" s="816"/>
      <c r="F83" s="816"/>
      <c r="G83" s="816"/>
      <c r="H83" s="816"/>
      <c r="I83" s="816"/>
      <c r="J83" s="816"/>
      <c r="K83" s="816"/>
      <c r="L83" s="816"/>
      <c r="M83" s="816"/>
      <c r="N83" s="816"/>
      <c r="O83" s="816"/>
      <c r="P83" s="814"/>
      <c r="Q83" s="814"/>
      <c r="R83" s="814"/>
      <c r="S83" s="814"/>
      <c r="T83" s="816"/>
    </row>
    <row r="84" spans="2:26" s="813" customFormat="1" ht="16.149999999999999" hidden="1" customHeight="1" x14ac:dyDescent="0.25">
      <c r="B84" s="835"/>
      <c r="C84" s="835"/>
      <c r="D84" s="816"/>
      <c r="E84" s="816"/>
      <c r="F84" s="816"/>
      <c r="G84" s="816"/>
      <c r="H84" s="816"/>
      <c r="I84" s="816"/>
      <c r="J84" s="816"/>
      <c r="K84" s="816"/>
      <c r="L84" s="816"/>
      <c r="M84" s="816"/>
      <c r="N84" s="816"/>
      <c r="O84" s="816"/>
      <c r="P84" s="814"/>
      <c r="Q84" s="814"/>
      <c r="R84" s="814"/>
      <c r="S84" s="814"/>
      <c r="T84" s="816"/>
    </row>
    <row r="85" spans="2:26" s="813" customFormat="1" ht="16.149999999999999" hidden="1" customHeight="1" x14ac:dyDescent="0.25">
      <c r="B85" s="835"/>
      <c r="C85" s="835"/>
      <c r="D85" s="816"/>
      <c r="E85" s="816"/>
      <c r="F85" s="816"/>
      <c r="G85" s="816"/>
      <c r="H85" s="816"/>
      <c r="I85" s="816"/>
      <c r="J85" s="816"/>
      <c r="K85" s="816"/>
      <c r="L85" s="816"/>
      <c r="M85" s="816"/>
      <c r="N85" s="816"/>
      <c r="O85" s="816"/>
      <c r="P85" s="814"/>
      <c r="Q85" s="814"/>
      <c r="R85" s="814"/>
      <c r="S85" s="814"/>
      <c r="T85" s="816"/>
    </row>
    <row r="86" spans="2:26" s="813" customFormat="1" ht="16.149999999999999" hidden="1" customHeight="1" x14ac:dyDescent="0.25">
      <c r="B86" s="835"/>
      <c r="C86" s="835"/>
      <c r="D86" s="816"/>
      <c r="E86" s="816"/>
      <c r="F86" s="816"/>
      <c r="G86" s="816"/>
      <c r="H86" s="816"/>
      <c r="I86" s="816"/>
      <c r="J86" s="816"/>
      <c r="K86" s="816"/>
      <c r="L86" s="816"/>
      <c r="M86" s="816"/>
      <c r="N86" s="816"/>
      <c r="O86" s="816"/>
      <c r="P86" s="814"/>
      <c r="Q86" s="814"/>
      <c r="R86" s="814"/>
      <c r="S86" s="814"/>
      <c r="T86" s="816"/>
    </row>
    <row r="87" spans="2:26" s="813" customFormat="1" ht="16.149999999999999" hidden="1" customHeight="1" x14ac:dyDescent="0.25">
      <c r="B87" s="835"/>
      <c r="C87" s="835"/>
      <c r="D87" s="816"/>
      <c r="E87" s="816"/>
      <c r="F87" s="816"/>
      <c r="G87" s="816"/>
      <c r="H87" s="816"/>
      <c r="I87" s="816"/>
      <c r="J87" s="816"/>
      <c r="K87" s="816"/>
      <c r="L87" s="816"/>
      <c r="M87" s="816"/>
      <c r="N87" s="816"/>
      <c r="O87" s="816"/>
      <c r="P87" s="814"/>
      <c r="Q87" s="814"/>
      <c r="R87" s="814"/>
      <c r="S87" s="814"/>
      <c r="T87" s="816"/>
    </row>
    <row r="88" spans="2:26" s="813" customFormat="1" ht="16.149999999999999" hidden="1" customHeight="1" x14ac:dyDescent="0.25">
      <c r="B88" s="835"/>
      <c r="C88" s="835"/>
      <c r="D88" s="816"/>
      <c r="E88" s="816"/>
      <c r="F88" s="816"/>
      <c r="G88" s="816"/>
      <c r="H88" s="816"/>
      <c r="I88" s="816"/>
      <c r="J88" s="816"/>
      <c r="K88" s="816"/>
      <c r="L88" s="816"/>
      <c r="M88" s="816"/>
      <c r="N88" s="816"/>
      <c r="O88" s="816"/>
      <c r="P88" s="814"/>
      <c r="Q88" s="814"/>
      <c r="R88" s="814"/>
      <c r="S88" s="814"/>
      <c r="T88" s="816"/>
    </row>
    <row r="89" spans="2:26" s="813" customFormat="1" ht="16.149999999999999" hidden="1" customHeight="1" x14ac:dyDescent="0.25">
      <c r="B89" s="835"/>
      <c r="C89" s="835"/>
      <c r="D89" s="816"/>
      <c r="E89" s="816"/>
      <c r="F89" s="816"/>
      <c r="G89" s="816"/>
      <c r="H89" s="816"/>
      <c r="I89" s="816"/>
      <c r="J89" s="816"/>
      <c r="K89" s="816"/>
      <c r="L89" s="816"/>
      <c r="M89" s="816"/>
      <c r="N89" s="816"/>
      <c r="O89" s="816"/>
      <c r="P89" s="814"/>
      <c r="Q89" s="814"/>
      <c r="R89" s="814"/>
      <c r="S89" s="814"/>
      <c r="T89" s="816"/>
    </row>
    <row r="90" spans="2:26" s="813" customFormat="1" ht="16.149999999999999" hidden="1" customHeight="1" x14ac:dyDescent="0.25">
      <c r="B90" s="835"/>
      <c r="C90" s="835"/>
      <c r="D90" s="816"/>
      <c r="E90" s="816"/>
      <c r="F90" s="816"/>
      <c r="G90" s="816"/>
      <c r="H90" s="816"/>
      <c r="I90" s="816"/>
      <c r="J90" s="816"/>
      <c r="K90" s="816"/>
      <c r="L90" s="816"/>
      <c r="M90" s="816"/>
      <c r="N90" s="816"/>
      <c r="O90" s="816"/>
      <c r="P90" s="814"/>
      <c r="Q90" s="814"/>
      <c r="R90" s="814"/>
      <c r="S90" s="814"/>
      <c r="T90" s="816"/>
    </row>
    <row r="91" spans="2:26" s="835" customFormat="1" ht="16.149999999999999" hidden="1" customHeight="1" x14ac:dyDescent="0.25">
      <c r="D91" s="816"/>
      <c r="E91" s="816"/>
      <c r="F91" s="816"/>
      <c r="G91" s="816"/>
      <c r="H91" s="816"/>
      <c r="I91" s="816"/>
      <c r="J91" s="816"/>
      <c r="K91" s="816"/>
      <c r="L91" s="816"/>
      <c r="M91" s="816"/>
      <c r="N91" s="816"/>
      <c r="O91" s="816"/>
      <c r="P91" s="814"/>
      <c r="Q91" s="814"/>
      <c r="R91" s="814"/>
      <c r="S91" s="814"/>
      <c r="T91" s="816"/>
      <c r="U91" s="813"/>
      <c r="V91" s="813"/>
      <c r="W91" s="813"/>
      <c r="X91" s="813"/>
      <c r="Y91" s="813"/>
      <c r="Z91" s="813"/>
    </row>
    <row r="92" spans="2:26" s="835" customFormat="1" ht="16.149999999999999" hidden="1" customHeight="1" x14ac:dyDescent="0.25">
      <c r="D92" s="816"/>
      <c r="E92" s="816"/>
      <c r="F92" s="816"/>
      <c r="G92" s="816"/>
      <c r="H92" s="816"/>
      <c r="I92" s="816"/>
      <c r="J92" s="816"/>
      <c r="K92" s="816"/>
      <c r="L92" s="816"/>
      <c r="M92" s="816"/>
      <c r="N92" s="816"/>
      <c r="O92" s="816"/>
      <c r="P92" s="814"/>
      <c r="Q92" s="814"/>
      <c r="R92" s="814"/>
      <c r="S92" s="814"/>
      <c r="T92" s="816"/>
      <c r="U92" s="813"/>
      <c r="V92" s="813"/>
      <c r="W92" s="813"/>
      <c r="X92" s="813"/>
      <c r="Y92" s="813"/>
      <c r="Z92" s="813"/>
    </row>
    <row r="93" spans="2:26" s="835" customFormat="1" ht="16.149999999999999" hidden="1" customHeight="1" x14ac:dyDescent="0.25">
      <c r="D93" s="816"/>
      <c r="E93" s="816"/>
      <c r="F93" s="816"/>
      <c r="G93" s="816"/>
      <c r="H93" s="816"/>
      <c r="I93" s="816"/>
      <c r="J93" s="816"/>
      <c r="K93" s="816"/>
      <c r="L93" s="816"/>
      <c r="M93" s="816"/>
      <c r="N93" s="816"/>
      <c r="O93" s="816"/>
      <c r="P93" s="814"/>
      <c r="Q93" s="814"/>
      <c r="R93" s="814"/>
      <c r="S93" s="814"/>
      <c r="T93" s="816"/>
      <c r="U93" s="813"/>
      <c r="V93" s="813"/>
      <c r="W93" s="813"/>
      <c r="X93" s="813"/>
      <c r="Y93" s="813"/>
      <c r="Z93" s="813"/>
    </row>
    <row r="94" spans="2:26" s="835" customFormat="1" ht="16.149999999999999" hidden="1" customHeight="1" x14ac:dyDescent="0.25">
      <c r="D94" s="816"/>
      <c r="E94" s="816"/>
      <c r="F94" s="816"/>
      <c r="G94" s="816"/>
      <c r="H94" s="816"/>
      <c r="I94" s="816"/>
      <c r="J94" s="816"/>
      <c r="K94" s="816"/>
      <c r="L94" s="816"/>
      <c r="M94" s="816"/>
      <c r="N94" s="816"/>
      <c r="O94" s="816"/>
      <c r="P94" s="814"/>
      <c r="Q94" s="814"/>
      <c r="R94" s="814"/>
      <c r="S94" s="814"/>
      <c r="T94" s="816"/>
      <c r="U94" s="813"/>
      <c r="V94" s="813"/>
      <c r="W94" s="813"/>
      <c r="X94" s="813"/>
      <c r="Y94" s="813"/>
      <c r="Z94" s="813"/>
    </row>
    <row r="95" spans="2:26" s="835" customFormat="1" ht="16.149999999999999" hidden="1" customHeight="1" x14ac:dyDescent="0.25">
      <c r="D95" s="816"/>
      <c r="E95" s="816"/>
      <c r="F95" s="816"/>
      <c r="G95" s="816"/>
      <c r="H95" s="816"/>
      <c r="I95" s="816"/>
      <c r="J95" s="816"/>
      <c r="K95" s="816"/>
      <c r="L95" s="816"/>
      <c r="M95" s="816"/>
      <c r="N95" s="816"/>
      <c r="O95" s="816"/>
      <c r="P95" s="814"/>
      <c r="Q95" s="814"/>
      <c r="R95" s="814"/>
      <c r="S95" s="814"/>
      <c r="T95" s="816"/>
      <c r="U95" s="813"/>
      <c r="V95" s="813"/>
      <c r="W95" s="813"/>
      <c r="X95" s="813"/>
      <c r="Y95" s="813"/>
      <c r="Z95" s="813"/>
    </row>
    <row r="96" spans="2:26" s="835" customFormat="1" ht="16.149999999999999" hidden="1" customHeight="1" x14ac:dyDescent="0.25">
      <c r="D96" s="816"/>
      <c r="E96" s="816"/>
      <c r="F96" s="816"/>
      <c r="G96" s="816"/>
      <c r="H96" s="816"/>
      <c r="I96" s="816"/>
      <c r="J96" s="816"/>
      <c r="K96" s="816"/>
      <c r="L96" s="816"/>
      <c r="M96" s="816"/>
      <c r="N96" s="816"/>
      <c r="O96" s="816"/>
      <c r="P96" s="814"/>
      <c r="Q96" s="814"/>
      <c r="R96" s="814"/>
      <c r="S96" s="814"/>
      <c r="T96" s="816"/>
      <c r="U96" s="813"/>
      <c r="V96" s="813"/>
      <c r="W96" s="813"/>
      <c r="X96" s="813"/>
      <c r="Y96" s="813"/>
      <c r="Z96" s="813"/>
    </row>
    <row r="97" spans="4:26" s="835" customFormat="1" ht="16.149999999999999" hidden="1" customHeight="1" x14ac:dyDescent="0.25">
      <c r="D97" s="816"/>
      <c r="E97" s="816"/>
      <c r="F97" s="816"/>
      <c r="G97" s="816"/>
      <c r="H97" s="816"/>
      <c r="I97" s="816"/>
      <c r="J97" s="816"/>
      <c r="K97" s="816"/>
      <c r="L97" s="816"/>
      <c r="M97" s="816"/>
      <c r="N97" s="816"/>
      <c r="O97" s="816"/>
      <c r="P97" s="814"/>
      <c r="Q97" s="814"/>
      <c r="R97" s="814"/>
      <c r="S97" s="814"/>
      <c r="T97" s="816"/>
      <c r="U97" s="813"/>
      <c r="V97" s="813"/>
      <c r="W97" s="813"/>
      <c r="X97" s="813"/>
      <c r="Y97" s="813"/>
      <c r="Z97" s="813"/>
    </row>
    <row r="98" spans="4:26" s="835" customFormat="1" ht="16.149999999999999" hidden="1" customHeight="1" x14ac:dyDescent="0.25">
      <c r="D98" s="816"/>
      <c r="E98" s="816"/>
      <c r="F98" s="816"/>
      <c r="G98" s="816"/>
      <c r="H98" s="816"/>
      <c r="I98" s="816"/>
      <c r="J98" s="816"/>
      <c r="K98" s="816"/>
      <c r="L98" s="816"/>
      <c r="M98" s="816"/>
      <c r="N98" s="816"/>
      <c r="O98" s="816"/>
      <c r="P98" s="814"/>
      <c r="Q98" s="814"/>
      <c r="R98" s="814"/>
      <c r="S98" s="814"/>
      <c r="T98" s="816"/>
      <c r="U98" s="813"/>
      <c r="V98" s="813"/>
      <c r="W98" s="813"/>
      <c r="X98" s="813"/>
      <c r="Y98" s="813"/>
      <c r="Z98" s="813"/>
    </row>
    <row r="99" spans="4:26" s="835" customFormat="1" ht="16.149999999999999" hidden="1" customHeight="1" x14ac:dyDescent="0.25">
      <c r="D99" s="816"/>
      <c r="E99" s="816"/>
      <c r="F99" s="816"/>
      <c r="G99" s="816"/>
      <c r="H99" s="816"/>
      <c r="I99" s="816"/>
      <c r="J99" s="816"/>
      <c r="K99" s="816"/>
      <c r="L99" s="816"/>
      <c r="M99" s="816"/>
      <c r="N99" s="816"/>
      <c r="O99" s="816"/>
      <c r="P99" s="814"/>
      <c r="Q99" s="814"/>
      <c r="R99" s="814"/>
      <c r="S99" s="814"/>
      <c r="T99" s="816"/>
      <c r="U99" s="813"/>
      <c r="V99" s="813"/>
      <c r="W99" s="813"/>
      <c r="X99" s="813"/>
      <c r="Y99" s="813"/>
      <c r="Z99" s="813"/>
    </row>
    <row r="100" spans="4:26" s="835" customFormat="1" ht="16.149999999999999" hidden="1" customHeight="1" x14ac:dyDescent="0.25">
      <c r="D100" s="816"/>
      <c r="E100" s="816"/>
      <c r="F100" s="816"/>
      <c r="G100" s="816"/>
      <c r="H100" s="816"/>
      <c r="I100" s="816"/>
      <c r="J100" s="816"/>
      <c r="K100" s="816"/>
      <c r="L100" s="816"/>
      <c r="M100" s="816"/>
      <c r="N100" s="816"/>
      <c r="O100" s="816"/>
      <c r="P100" s="814"/>
      <c r="Q100" s="814"/>
      <c r="R100" s="814"/>
      <c r="S100" s="814"/>
      <c r="T100" s="816"/>
      <c r="U100" s="813"/>
      <c r="V100" s="813"/>
      <c r="W100" s="813"/>
      <c r="X100" s="813"/>
      <c r="Y100" s="813"/>
      <c r="Z100" s="813"/>
    </row>
    <row r="101" spans="4:26" s="835" customFormat="1" ht="16.149999999999999" hidden="1" customHeight="1" x14ac:dyDescent="0.25">
      <c r="D101" s="816"/>
      <c r="E101" s="816"/>
      <c r="F101" s="816"/>
      <c r="G101" s="816"/>
      <c r="H101" s="816"/>
      <c r="I101" s="816"/>
      <c r="J101" s="816"/>
      <c r="K101" s="816"/>
      <c r="L101" s="816"/>
      <c r="M101" s="816"/>
      <c r="N101" s="816"/>
      <c r="O101" s="816"/>
      <c r="P101" s="814"/>
      <c r="Q101" s="814"/>
      <c r="R101" s="814"/>
      <c r="S101" s="814"/>
      <c r="T101" s="816"/>
      <c r="U101" s="813"/>
      <c r="V101" s="813"/>
      <c r="W101" s="813"/>
      <c r="X101" s="813"/>
      <c r="Y101" s="813"/>
      <c r="Z101" s="813"/>
    </row>
    <row r="102" spans="4:26" s="835" customFormat="1" ht="16.149999999999999" hidden="1" customHeight="1" x14ac:dyDescent="0.25">
      <c r="D102" s="816"/>
      <c r="E102" s="816"/>
      <c r="F102" s="816"/>
      <c r="G102" s="816"/>
      <c r="H102" s="816"/>
      <c r="I102" s="816"/>
      <c r="J102" s="816"/>
      <c r="K102" s="816"/>
      <c r="L102" s="816"/>
      <c r="M102" s="816"/>
      <c r="N102" s="816"/>
      <c r="O102" s="816"/>
      <c r="P102" s="814"/>
      <c r="Q102" s="814"/>
      <c r="R102" s="814"/>
      <c r="S102" s="814"/>
      <c r="T102" s="816"/>
      <c r="U102" s="813"/>
      <c r="V102" s="813"/>
      <c r="W102" s="813"/>
      <c r="X102" s="813"/>
      <c r="Y102" s="813"/>
      <c r="Z102" s="813"/>
    </row>
    <row r="103" spans="4:26" s="835" customFormat="1" ht="16.149999999999999" hidden="1" customHeight="1" x14ac:dyDescent="0.25">
      <c r="D103" s="816"/>
      <c r="E103" s="816"/>
      <c r="F103" s="816"/>
      <c r="G103" s="816"/>
      <c r="H103" s="816"/>
      <c r="I103" s="816"/>
      <c r="J103" s="816"/>
      <c r="K103" s="816"/>
      <c r="L103" s="816"/>
      <c r="M103" s="816"/>
      <c r="N103" s="816"/>
      <c r="O103" s="816"/>
      <c r="P103" s="814"/>
      <c r="Q103" s="814"/>
      <c r="R103" s="814"/>
      <c r="S103" s="814"/>
      <c r="T103" s="816"/>
      <c r="U103" s="813"/>
      <c r="V103" s="813"/>
      <c r="W103" s="813"/>
      <c r="X103" s="813"/>
      <c r="Y103" s="813"/>
      <c r="Z103" s="813"/>
    </row>
    <row r="104" spans="4:26" s="835" customFormat="1" ht="16.149999999999999" hidden="1" customHeight="1" x14ac:dyDescent="0.25">
      <c r="D104" s="816"/>
      <c r="E104" s="816"/>
      <c r="F104" s="816"/>
      <c r="G104" s="816"/>
      <c r="H104" s="816"/>
      <c r="I104" s="816"/>
      <c r="J104" s="816"/>
      <c r="K104" s="816"/>
      <c r="L104" s="816"/>
      <c r="M104" s="816"/>
      <c r="N104" s="816"/>
      <c r="O104" s="816"/>
      <c r="P104" s="814"/>
      <c r="Q104" s="814"/>
      <c r="R104" s="814"/>
      <c r="S104" s="814"/>
      <c r="T104" s="816"/>
      <c r="U104" s="813"/>
      <c r="V104" s="813"/>
      <c r="W104" s="813"/>
      <c r="X104" s="813"/>
      <c r="Y104" s="813"/>
      <c r="Z104" s="813"/>
    </row>
    <row r="105" spans="4:26" s="835" customFormat="1" ht="16.149999999999999" hidden="1" customHeight="1" x14ac:dyDescent="0.25">
      <c r="D105" s="816"/>
      <c r="E105" s="816"/>
      <c r="F105" s="816"/>
      <c r="G105" s="816"/>
      <c r="H105" s="816"/>
      <c r="I105" s="816"/>
      <c r="J105" s="816"/>
      <c r="K105" s="816"/>
      <c r="L105" s="816"/>
      <c r="M105" s="816"/>
      <c r="N105" s="816"/>
      <c r="O105" s="816"/>
      <c r="P105" s="814"/>
      <c r="Q105" s="814"/>
      <c r="R105" s="814"/>
      <c r="S105" s="814"/>
      <c r="T105" s="816"/>
      <c r="U105" s="813"/>
      <c r="V105" s="813"/>
      <c r="W105" s="813"/>
      <c r="X105" s="813"/>
      <c r="Y105" s="813"/>
      <c r="Z105" s="813"/>
    </row>
    <row r="106" spans="4:26" s="835" customFormat="1" ht="16.149999999999999" hidden="1" customHeight="1" x14ac:dyDescent="0.25">
      <c r="D106" s="816"/>
      <c r="E106" s="816"/>
      <c r="F106" s="816"/>
      <c r="G106" s="816"/>
      <c r="H106" s="816"/>
      <c r="I106" s="816"/>
      <c r="J106" s="816"/>
      <c r="K106" s="816"/>
      <c r="L106" s="816"/>
      <c r="M106" s="816"/>
      <c r="N106" s="816"/>
      <c r="O106" s="816"/>
      <c r="P106" s="814"/>
      <c r="Q106" s="814"/>
      <c r="R106" s="814"/>
      <c r="S106" s="814"/>
      <c r="T106" s="816"/>
      <c r="U106" s="813"/>
      <c r="V106" s="813"/>
      <c r="W106" s="813"/>
      <c r="X106" s="813"/>
      <c r="Y106" s="813"/>
      <c r="Z106" s="813"/>
    </row>
    <row r="107" spans="4:26" s="835" customFormat="1" ht="16.149999999999999" hidden="1" customHeight="1" x14ac:dyDescent="0.25">
      <c r="D107" s="816"/>
      <c r="E107" s="816"/>
      <c r="F107" s="816"/>
      <c r="G107" s="816"/>
      <c r="H107" s="816"/>
      <c r="I107" s="816"/>
      <c r="J107" s="816"/>
      <c r="K107" s="816"/>
      <c r="L107" s="816"/>
      <c r="M107" s="816"/>
      <c r="N107" s="816"/>
      <c r="O107" s="816"/>
      <c r="P107" s="814"/>
      <c r="Q107" s="814"/>
      <c r="R107" s="814"/>
      <c r="S107" s="814"/>
      <c r="T107" s="816"/>
      <c r="U107" s="813"/>
      <c r="V107" s="813"/>
      <c r="W107" s="813"/>
      <c r="X107" s="813"/>
      <c r="Y107" s="813"/>
      <c r="Z107" s="813"/>
    </row>
    <row r="108" spans="4:26" s="835" customFormat="1" ht="16.149999999999999" hidden="1" customHeight="1" x14ac:dyDescent="0.25">
      <c r="D108" s="816"/>
      <c r="E108" s="816"/>
      <c r="F108" s="816"/>
      <c r="G108" s="816"/>
      <c r="H108" s="816"/>
      <c r="I108" s="816"/>
      <c r="J108" s="816"/>
      <c r="K108" s="816"/>
      <c r="L108" s="816"/>
      <c r="M108" s="816"/>
      <c r="N108" s="816"/>
      <c r="O108" s="816"/>
      <c r="P108" s="814"/>
      <c r="Q108" s="814"/>
      <c r="R108" s="814"/>
      <c r="S108" s="814"/>
      <c r="T108" s="816"/>
      <c r="U108" s="813"/>
      <c r="V108" s="813"/>
      <c r="W108" s="813"/>
      <c r="X108" s="813"/>
      <c r="Y108" s="813"/>
      <c r="Z108" s="813"/>
    </row>
    <row r="109" spans="4:26" s="835" customFormat="1" ht="16.149999999999999" hidden="1" customHeight="1" x14ac:dyDescent="0.25">
      <c r="D109" s="816"/>
      <c r="E109" s="816"/>
      <c r="F109" s="816"/>
      <c r="G109" s="816"/>
      <c r="H109" s="816"/>
      <c r="I109" s="816"/>
      <c r="J109" s="816"/>
      <c r="K109" s="816"/>
      <c r="L109" s="816"/>
      <c r="M109" s="816"/>
      <c r="N109" s="816"/>
      <c r="O109" s="816"/>
      <c r="P109" s="814"/>
      <c r="Q109" s="814"/>
      <c r="R109" s="814"/>
      <c r="S109" s="814"/>
      <c r="T109" s="816"/>
      <c r="U109" s="813"/>
      <c r="V109" s="813"/>
      <c r="W109" s="813"/>
      <c r="X109" s="813"/>
      <c r="Y109" s="813"/>
      <c r="Z109" s="813"/>
    </row>
    <row r="110" spans="4:26" s="835" customFormat="1" ht="16.149999999999999" hidden="1" customHeight="1" x14ac:dyDescent="0.25">
      <c r="D110" s="816"/>
      <c r="E110" s="816"/>
      <c r="F110" s="816"/>
      <c r="G110" s="816"/>
      <c r="H110" s="816"/>
      <c r="I110" s="816"/>
      <c r="J110" s="816"/>
      <c r="K110" s="816"/>
      <c r="L110" s="816"/>
      <c r="M110" s="816"/>
      <c r="N110" s="816"/>
      <c r="O110" s="816"/>
      <c r="P110" s="814"/>
      <c r="Q110" s="814"/>
      <c r="R110" s="814"/>
      <c r="S110" s="814"/>
      <c r="T110" s="816"/>
      <c r="U110" s="813"/>
      <c r="V110" s="813"/>
      <c r="W110" s="813"/>
      <c r="X110" s="813"/>
      <c r="Y110" s="813"/>
      <c r="Z110" s="813"/>
    </row>
    <row r="111" spans="4:26" s="835" customFormat="1" ht="16.149999999999999" hidden="1" customHeight="1" x14ac:dyDescent="0.25">
      <c r="D111" s="816"/>
      <c r="E111" s="816"/>
      <c r="F111" s="816"/>
      <c r="G111" s="816"/>
      <c r="H111" s="816"/>
      <c r="I111" s="816"/>
      <c r="J111" s="816"/>
      <c r="K111" s="816"/>
      <c r="L111" s="816"/>
      <c r="M111" s="816"/>
      <c r="N111" s="816"/>
      <c r="O111" s="816"/>
      <c r="P111" s="814"/>
      <c r="Q111" s="814"/>
      <c r="R111" s="814"/>
      <c r="S111" s="814"/>
      <c r="T111" s="816"/>
      <c r="U111" s="813"/>
      <c r="V111" s="813"/>
      <c r="W111" s="813"/>
      <c r="X111" s="813"/>
      <c r="Y111" s="813"/>
      <c r="Z111" s="813"/>
    </row>
    <row r="112" spans="4:26" s="835" customFormat="1" ht="16.149999999999999" hidden="1" customHeight="1" x14ac:dyDescent="0.25">
      <c r="D112" s="816"/>
      <c r="E112" s="816"/>
      <c r="F112" s="816"/>
      <c r="G112" s="816"/>
      <c r="H112" s="816"/>
      <c r="I112" s="816"/>
      <c r="J112" s="816"/>
      <c r="K112" s="816"/>
      <c r="L112" s="816"/>
      <c r="M112" s="816"/>
      <c r="N112" s="816"/>
      <c r="O112" s="816"/>
      <c r="P112" s="814"/>
      <c r="Q112" s="814"/>
      <c r="R112" s="814"/>
      <c r="S112" s="814"/>
      <c r="T112" s="816"/>
      <c r="U112" s="813"/>
      <c r="V112" s="813"/>
      <c r="W112" s="813"/>
      <c r="X112" s="813"/>
      <c r="Y112" s="813"/>
      <c r="Z112" s="813"/>
    </row>
    <row r="113" spans="4:26" s="835" customFormat="1" ht="16.149999999999999" hidden="1" customHeight="1" x14ac:dyDescent="0.25">
      <c r="D113" s="816"/>
      <c r="E113" s="816"/>
      <c r="F113" s="816"/>
      <c r="G113" s="816"/>
      <c r="H113" s="816"/>
      <c r="I113" s="816"/>
      <c r="J113" s="816"/>
      <c r="K113" s="816"/>
      <c r="L113" s="816"/>
      <c r="M113" s="816"/>
      <c r="N113" s="816"/>
      <c r="O113" s="816"/>
      <c r="P113" s="814"/>
      <c r="Q113" s="814"/>
      <c r="R113" s="814"/>
      <c r="S113" s="814"/>
      <c r="T113" s="816"/>
      <c r="U113" s="813"/>
      <c r="V113" s="813"/>
      <c r="W113" s="813"/>
      <c r="X113" s="813"/>
      <c r="Y113" s="813"/>
      <c r="Z113" s="813"/>
    </row>
    <row r="114" spans="4:26" s="835" customFormat="1" ht="16.149999999999999" hidden="1" customHeight="1" x14ac:dyDescent="0.25">
      <c r="D114" s="816"/>
      <c r="E114" s="816"/>
      <c r="F114" s="816"/>
      <c r="G114" s="816"/>
      <c r="H114" s="816"/>
      <c r="I114" s="816"/>
      <c r="J114" s="816"/>
      <c r="K114" s="816"/>
      <c r="L114" s="816"/>
      <c r="M114" s="816"/>
      <c r="N114" s="816"/>
      <c r="O114" s="816"/>
      <c r="P114" s="814"/>
      <c r="Q114" s="814"/>
      <c r="R114" s="814"/>
      <c r="S114" s="814"/>
      <c r="T114" s="816"/>
      <c r="U114" s="813"/>
      <c r="V114" s="813"/>
      <c r="W114" s="813"/>
      <c r="X114" s="813"/>
      <c r="Y114" s="813"/>
      <c r="Z114" s="813"/>
    </row>
    <row r="115" spans="4:26" s="835" customFormat="1" ht="16.149999999999999" hidden="1" customHeight="1" x14ac:dyDescent="0.25">
      <c r="D115" s="816"/>
      <c r="E115" s="816"/>
      <c r="F115" s="816"/>
      <c r="G115" s="816"/>
      <c r="H115" s="816"/>
      <c r="I115" s="816"/>
      <c r="J115" s="816"/>
      <c r="K115" s="816"/>
      <c r="L115" s="816"/>
      <c r="M115" s="816"/>
      <c r="N115" s="816"/>
      <c r="O115" s="816"/>
      <c r="P115" s="814"/>
      <c r="Q115" s="814"/>
      <c r="R115" s="814"/>
      <c r="S115" s="814"/>
      <c r="T115" s="816"/>
      <c r="U115" s="813"/>
      <c r="V115" s="813"/>
      <c r="W115" s="813"/>
      <c r="X115" s="813"/>
      <c r="Y115" s="813"/>
      <c r="Z115" s="813"/>
    </row>
    <row r="116" spans="4:26" s="835" customFormat="1" ht="16.149999999999999" hidden="1" customHeight="1" x14ac:dyDescent="0.25">
      <c r="D116" s="816"/>
      <c r="E116" s="816"/>
      <c r="F116" s="816"/>
      <c r="G116" s="816"/>
      <c r="H116" s="816"/>
      <c r="I116" s="816"/>
      <c r="J116" s="816"/>
      <c r="K116" s="816"/>
      <c r="L116" s="816"/>
      <c r="M116" s="816"/>
      <c r="N116" s="816"/>
      <c r="O116" s="816"/>
      <c r="P116" s="814"/>
      <c r="Q116" s="814"/>
      <c r="R116" s="814"/>
      <c r="S116" s="814"/>
      <c r="T116" s="816"/>
      <c r="U116" s="813"/>
      <c r="V116" s="813"/>
      <c r="W116" s="813"/>
      <c r="X116" s="813"/>
      <c r="Y116" s="813"/>
      <c r="Z116" s="813"/>
    </row>
    <row r="117" spans="4:26" s="835" customFormat="1" ht="16.149999999999999" hidden="1" customHeight="1" x14ac:dyDescent="0.25">
      <c r="D117" s="816"/>
      <c r="E117" s="816"/>
      <c r="F117" s="816"/>
      <c r="G117" s="816"/>
      <c r="H117" s="816"/>
      <c r="I117" s="816"/>
      <c r="J117" s="816"/>
      <c r="K117" s="816"/>
      <c r="L117" s="816"/>
      <c r="M117" s="816"/>
      <c r="N117" s="816"/>
      <c r="O117" s="816"/>
      <c r="P117" s="814"/>
      <c r="Q117" s="814"/>
      <c r="R117" s="814"/>
      <c r="S117" s="814"/>
      <c r="T117" s="816"/>
      <c r="U117" s="813"/>
      <c r="V117" s="813"/>
      <c r="W117" s="813"/>
      <c r="X117" s="813"/>
      <c r="Y117" s="813"/>
      <c r="Z117" s="813"/>
    </row>
    <row r="118" spans="4:26" s="835" customFormat="1" ht="16.149999999999999" hidden="1" customHeight="1" x14ac:dyDescent="0.25">
      <c r="D118" s="816"/>
      <c r="E118" s="816"/>
      <c r="F118" s="816"/>
      <c r="G118" s="816"/>
      <c r="H118" s="816"/>
      <c r="I118" s="816"/>
      <c r="J118" s="816"/>
      <c r="K118" s="816"/>
      <c r="L118" s="816"/>
      <c r="M118" s="816"/>
      <c r="N118" s="816"/>
      <c r="O118" s="816"/>
      <c r="P118" s="814"/>
      <c r="Q118" s="814"/>
      <c r="R118" s="814"/>
      <c r="S118" s="814"/>
      <c r="T118" s="816"/>
      <c r="U118" s="813"/>
      <c r="V118" s="813"/>
      <c r="W118" s="813"/>
      <c r="X118" s="813"/>
      <c r="Y118" s="813"/>
      <c r="Z118" s="813"/>
    </row>
    <row r="119" spans="4:26" s="835" customFormat="1" ht="16.149999999999999" hidden="1" customHeight="1" x14ac:dyDescent="0.25">
      <c r="D119" s="816"/>
      <c r="E119" s="816"/>
      <c r="F119" s="816"/>
      <c r="G119" s="816"/>
      <c r="H119" s="816"/>
      <c r="I119" s="816"/>
      <c r="J119" s="816"/>
      <c r="K119" s="816"/>
      <c r="L119" s="816"/>
      <c r="M119" s="816"/>
      <c r="N119" s="816"/>
      <c r="O119" s="816"/>
      <c r="P119" s="814"/>
      <c r="Q119" s="814"/>
      <c r="R119" s="814"/>
      <c r="S119" s="814"/>
      <c r="T119" s="816"/>
      <c r="U119" s="813"/>
      <c r="V119" s="813"/>
      <c r="W119" s="813"/>
      <c r="X119" s="813"/>
      <c r="Y119" s="813"/>
      <c r="Z119" s="813"/>
    </row>
    <row r="120" spans="4:26" s="835" customFormat="1" ht="16.149999999999999" hidden="1" customHeight="1" x14ac:dyDescent="0.25">
      <c r="D120" s="816"/>
      <c r="E120" s="816"/>
      <c r="F120" s="816"/>
      <c r="G120" s="816"/>
      <c r="H120" s="816"/>
      <c r="I120" s="816"/>
      <c r="J120" s="816"/>
      <c r="K120" s="816"/>
      <c r="L120" s="816"/>
      <c r="M120" s="816"/>
      <c r="N120" s="816"/>
      <c r="O120" s="816"/>
      <c r="P120" s="814"/>
      <c r="Q120" s="814"/>
      <c r="R120" s="814"/>
      <c r="S120" s="814"/>
      <c r="T120" s="816"/>
      <c r="U120" s="813"/>
      <c r="V120" s="813"/>
      <c r="W120" s="813"/>
      <c r="X120" s="813"/>
      <c r="Y120" s="813"/>
      <c r="Z120" s="813"/>
    </row>
    <row r="121" spans="4:26" s="835" customFormat="1" ht="16.149999999999999" hidden="1" customHeight="1" x14ac:dyDescent="0.25">
      <c r="D121" s="816"/>
      <c r="E121" s="816"/>
      <c r="F121" s="816"/>
      <c r="G121" s="816"/>
      <c r="H121" s="816"/>
      <c r="I121" s="816"/>
      <c r="J121" s="816"/>
      <c r="K121" s="816"/>
      <c r="L121" s="816"/>
      <c r="M121" s="816"/>
      <c r="N121" s="816"/>
      <c r="O121" s="816"/>
      <c r="P121" s="814"/>
      <c r="Q121" s="814"/>
      <c r="R121" s="814"/>
      <c r="S121" s="814"/>
      <c r="T121" s="816"/>
      <c r="U121" s="813"/>
      <c r="V121" s="813"/>
      <c r="W121" s="813"/>
      <c r="X121" s="813"/>
      <c r="Y121" s="813"/>
      <c r="Z121" s="813"/>
    </row>
    <row r="122" spans="4:26" s="835" customFormat="1" ht="16.149999999999999" hidden="1" customHeight="1" x14ac:dyDescent="0.25">
      <c r="D122" s="816"/>
      <c r="E122" s="816"/>
      <c r="F122" s="816"/>
      <c r="G122" s="816"/>
      <c r="H122" s="816"/>
      <c r="I122" s="816"/>
      <c r="J122" s="816"/>
      <c r="K122" s="816"/>
      <c r="L122" s="816"/>
      <c r="M122" s="816"/>
      <c r="N122" s="816"/>
      <c r="O122" s="816"/>
      <c r="P122" s="814"/>
      <c r="Q122" s="814"/>
      <c r="R122" s="814"/>
      <c r="S122" s="814"/>
      <c r="T122" s="816"/>
      <c r="U122" s="813"/>
      <c r="V122" s="813"/>
      <c r="W122" s="813"/>
      <c r="X122" s="813"/>
      <c r="Y122" s="813"/>
      <c r="Z122" s="813"/>
    </row>
    <row r="123" spans="4:26" s="835" customFormat="1" ht="16.149999999999999" hidden="1" customHeight="1" x14ac:dyDescent="0.25">
      <c r="D123" s="816"/>
      <c r="E123" s="816"/>
      <c r="F123" s="816"/>
      <c r="G123" s="816"/>
      <c r="H123" s="816"/>
      <c r="I123" s="816"/>
      <c r="J123" s="816"/>
      <c r="K123" s="816"/>
      <c r="L123" s="816"/>
      <c r="M123" s="816"/>
      <c r="N123" s="816"/>
      <c r="O123" s="816"/>
      <c r="P123" s="814"/>
      <c r="Q123" s="814"/>
      <c r="R123" s="814"/>
      <c r="S123" s="814"/>
      <c r="T123" s="816"/>
      <c r="U123" s="813"/>
      <c r="V123" s="813"/>
      <c r="W123" s="813"/>
      <c r="X123" s="813"/>
      <c r="Y123" s="813"/>
      <c r="Z123" s="813"/>
    </row>
    <row r="124" spans="4:26" s="835" customFormat="1" ht="16.149999999999999" hidden="1" customHeight="1" x14ac:dyDescent="0.25">
      <c r="D124" s="816"/>
      <c r="E124" s="816"/>
      <c r="F124" s="816"/>
      <c r="G124" s="816"/>
      <c r="H124" s="816"/>
      <c r="I124" s="816"/>
      <c r="J124" s="816"/>
      <c r="K124" s="816"/>
      <c r="L124" s="816"/>
      <c r="M124" s="816"/>
      <c r="N124" s="816"/>
      <c r="O124" s="816"/>
      <c r="P124" s="814"/>
      <c r="Q124" s="814"/>
      <c r="R124" s="814"/>
      <c r="S124" s="814"/>
      <c r="T124" s="816"/>
      <c r="U124" s="813"/>
      <c r="V124" s="813"/>
      <c r="W124" s="813"/>
      <c r="X124" s="813"/>
      <c r="Y124" s="813"/>
      <c r="Z124" s="813"/>
    </row>
    <row r="125" spans="4:26" s="835" customFormat="1" ht="16.149999999999999" hidden="1" customHeight="1" x14ac:dyDescent="0.25">
      <c r="D125" s="816"/>
      <c r="E125" s="816"/>
      <c r="F125" s="816"/>
      <c r="G125" s="816"/>
      <c r="H125" s="816"/>
      <c r="I125" s="816"/>
      <c r="J125" s="816"/>
      <c r="K125" s="816"/>
      <c r="L125" s="816"/>
      <c r="M125" s="816"/>
      <c r="N125" s="816"/>
      <c r="O125" s="816"/>
      <c r="P125" s="814"/>
      <c r="Q125" s="814"/>
      <c r="R125" s="814"/>
      <c r="S125" s="814"/>
      <c r="T125" s="816"/>
      <c r="U125" s="813"/>
      <c r="V125" s="813"/>
      <c r="W125" s="813"/>
      <c r="X125" s="813"/>
      <c r="Y125" s="813"/>
      <c r="Z125" s="813"/>
    </row>
    <row r="126" spans="4:26" s="835" customFormat="1" ht="16.149999999999999" hidden="1" customHeight="1" x14ac:dyDescent="0.25">
      <c r="D126" s="816"/>
      <c r="E126" s="816"/>
      <c r="F126" s="816"/>
      <c r="G126" s="816"/>
      <c r="H126" s="816"/>
      <c r="I126" s="816"/>
      <c r="J126" s="816"/>
      <c r="K126" s="816"/>
      <c r="L126" s="816"/>
      <c r="M126" s="816"/>
      <c r="N126" s="816"/>
      <c r="O126" s="816"/>
      <c r="P126" s="814"/>
      <c r="Q126" s="814"/>
      <c r="R126" s="814"/>
      <c r="S126" s="814"/>
      <c r="T126" s="816"/>
      <c r="U126" s="813"/>
      <c r="V126" s="813"/>
      <c r="W126" s="813"/>
      <c r="X126" s="813"/>
      <c r="Y126" s="813"/>
      <c r="Z126" s="813"/>
    </row>
    <row r="127" spans="4:26" s="835" customFormat="1" ht="16.149999999999999" hidden="1" customHeight="1" x14ac:dyDescent="0.25">
      <c r="D127" s="816"/>
      <c r="E127" s="816"/>
      <c r="F127" s="816"/>
      <c r="G127" s="816"/>
      <c r="H127" s="816"/>
      <c r="I127" s="816"/>
      <c r="J127" s="816"/>
      <c r="K127" s="816"/>
      <c r="L127" s="816"/>
      <c r="M127" s="816"/>
      <c r="N127" s="816"/>
      <c r="O127" s="816"/>
      <c r="P127" s="814"/>
      <c r="Q127" s="814"/>
      <c r="R127" s="814"/>
      <c r="S127" s="814"/>
      <c r="T127" s="816"/>
      <c r="U127" s="813"/>
      <c r="V127" s="813"/>
      <c r="W127" s="813"/>
      <c r="X127" s="813"/>
      <c r="Y127" s="813"/>
      <c r="Z127" s="813"/>
    </row>
    <row r="128" spans="4:26" s="835" customFormat="1" ht="16.149999999999999" hidden="1" customHeight="1" x14ac:dyDescent="0.25">
      <c r="D128" s="816"/>
      <c r="E128" s="816"/>
      <c r="F128" s="816"/>
      <c r="G128" s="816"/>
      <c r="H128" s="816"/>
      <c r="I128" s="816"/>
      <c r="J128" s="816"/>
      <c r="K128" s="816"/>
      <c r="L128" s="816"/>
      <c r="M128" s="816"/>
      <c r="N128" s="816"/>
      <c r="O128" s="816"/>
      <c r="P128" s="814"/>
      <c r="Q128" s="814"/>
      <c r="R128" s="814"/>
      <c r="S128" s="814"/>
      <c r="T128" s="816"/>
      <c r="U128" s="813"/>
      <c r="V128" s="813"/>
      <c r="W128" s="813"/>
      <c r="X128" s="813"/>
      <c r="Y128" s="813"/>
      <c r="Z128" s="813"/>
    </row>
    <row r="129" spans="4:26" s="835" customFormat="1" ht="16.149999999999999" hidden="1" customHeight="1" x14ac:dyDescent="0.25">
      <c r="D129" s="816"/>
      <c r="E129" s="816"/>
      <c r="F129" s="816"/>
      <c r="G129" s="816"/>
      <c r="H129" s="816"/>
      <c r="I129" s="816"/>
      <c r="J129" s="816"/>
      <c r="K129" s="816"/>
      <c r="L129" s="816"/>
      <c r="M129" s="816"/>
      <c r="N129" s="816"/>
      <c r="O129" s="816"/>
      <c r="P129" s="814"/>
      <c r="Q129" s="814"/>
      <c r="R129" s="814"/>
      <c r="S129" s="814"/>
      <c r="T129" s="816"/>
      <c r="U129" s="813"/>
      <c r="V129" s="813"/>
      <c r="W129" s="813"/>
      <c r="X129" s="813"/>
      <c r="Y129" s="813"/>
      <c r="Z129" s="813"/>
    </row>
    <row r="130" spans="4:26" s="835" customFormat="1" ht="15" hidden="1" x14ac:dyDescent="0.25">
      <c r="D130" s="816"/>
      <c r="E130" s="816"/>
      <c r="F130" s="816"/>
      <c r="G130" s="816"/>
      <c r="H130" s="816"/>
      <c r="I130" s="816"/>
      <c r="J130" s="816"/>
      <c r="K130" s="816"/>
      <c r="L130" s="816"/>
      <c r="M130" s="816"/>
      <c r="N130" s="816"/>
      <c r="O130" s="816"/>
      <c r="P130" s="814"/>
      <c r="Q130" s="814"/>
      <c r="R130" s="814"/>
      <c r="S130" s="814"/>
      <c r="T130" s="816"/>
      <c r="U130" s="813"/>
      <c r="V130" s="813"/>
      <c r="W130" s="813"/>
      <c r="X130" s="813"/>
      <c r="Y130" s="813"/>
      <c r="Z130" s="813"/>
    </row>
    <row r="131" spans="4:26" s="835" customFormat="1" ht="15" hidden="1" x14ac:dyDescent="0.25">
      <c r="D131" s="816"/>
      <c r="E131" s="816"/>
      <c r="F131" s="816"/>
      <c r="G131" s="816"/>
      <c r="H131" s="816"/>
      <c r="I131" s="816"/>
      <c r="J131" s="816"/>
      <c r="K131" s="816"/>
      <c r="L131" s="816"/>
      <c r="M131" s="816"/>
      <c r="N131" s="816"/>
      <c r="O131" s="816"/>
      <c r="P131" s="814"/>
      <c r="Q131" s="814"/>
      <c r="R131" s="814"/>
      <c r="S131" s="814"/>
      <c r="T131" s="816"/>
      <c r="U131" s="813"/>
      <c r="V131" s="813"/>
      <c r="W131" s="813"/>
      <c r="X131" s="813"/>
      <c r="Y131" s="813"/>
      <c r="Z131" s="813"/>
    </row>
    <row r="132" spans="4:26" s="835" customFormat="1" ht="15" hidden="1" x14ac:dyDescent="0.25">
      <c r="D132" s="816"/>
      <c r="E132" s="816"/>
      <c r="F132" s="816"/>
      <c r="G132" s="816"/>
      <c r="H132" s="816"/>
      <c r="I132" s="816"/>
      <c r="J132" s="816"/>
      <c r="K132" s="816"/>
      <c r="L132" s="816"/>
      <c r="M132" s="816"/>
      <c r="N132" s="816"/>
      <c r="O132" s="816"/>
      <c r="P132" s="814"/>
      <c r="Q132" s="814"/>
      <c r="R132" s="814"/>
      <c r="S132" s="814"/>
      <c r="T132" s="816"/>
      <c r="U132" s="813"/>
      <c r="V132" s="813"/>
      <c r="W132" s="813"/>
      <c r="X132" s="813"/>
      <c r="Y132" s="813"/>
      <c r="Z132" s="813"/>
    </row>
    <row r="133" spans="4:26" s="835" customFormat="1" ht="15" hidden="1" x14ac:dyDescent="0.25">
      <c r="D133" s="816"/>
      <c r="E133" s="816"/>
      <c r="F133" s="816"/>
      <c r="G133" s="816"/>
      <c r="H133" s="816"/>
      <c r="I133" s="816"/>
      <c r="J133" s="816"/>
      <c r="K133" s="816"/>
      <c r="L133" s="816"/>
      <c r="M133" s="816"/>
      <c r="N133" s="816"/>
      <c r="O133" s="816"/>
      <c r="P133" s="814"/>
      <c r="Q133" s="814"/>
      <c r="R133" s="814"/>
      <c r="S133" s="814"/>
      <c r="T133" s="816"/>
      <c r="U133" s="813"/>
      <c r="V133" s="813"/>
      <c r="W133" s="813"/>
      <c r="X133" s="813"/>
      <c r="Y133" s="813"/>
      <c r="Z133" s="813"/>
    </row>
    <row r="134" spans="4:26" s="835" customFormat="1" ht="15" hidden="1" x14ac:dyDescent="0.25">
      <c r="D134" s="816"/>
      <c r="E134" s="816"/>
      <c r="F134" s="816"/>
      <c r="G134" s="816"/>
      <c r="H134" s="816"/>
      <c r="I134" s="816"/>
      <c r="J134" s="816"/>
      <c r="K134" s="816"/>
      <c r="L134" s="816"/>
      <c r="M134" s="816"/>
      <c r="N134" s="816"/>
      <c r="O134" s="816"/>
      <c r="P134" s="814"/>
      <c r="Q134" s="814"/>
      <c r="R134" s="814"/>
      <c r="S134" s="814"/>
      <c r="T134" s="816"/>
      <c r="U134" s="813"/>
      <c r="V134" s="813"/>
      <c r="W134" s="813"/>
      <c r="X134" s="813"/>
      <c r="Y134" s="813"/>
      <c r="Z134" s="813"/>
    </row>
    <row r="135" spans="4:26" s="835" customFormat="1" ht="15" hidden="1" x14ac:dyDescent="0.25">
      <c r="D135" s="816"/>
      <c r="E135" s="816"/>
      <c r="F135" s="816"/>
      <c r="G135" s="816"/>
      <c r="H135" s="816"/>
      <c r="I135" s="816"/>
      <c r="J135" s="816"/>
      <c r="K135" s="816"/>
      <c r="L135" s="816"/>
      <c r="M135" s="816"/>
      <c r="N135" s="816"/>
      <c r="O135" s="816"/>
      <c r="P135" s="814"/>
      <c r="Q135" s="814"/>
      <c r="R135" s="814"/>
      <c r="S135" s="814"/>
      <c r="T135" s="816"/>
      <c r="U135" s="813"/>
      <c r="V135" s="813"/>
      <c r="W135" s="813"/>
      <c r="X135" s="813"/>
      <c r="Y135" s="813"/>
      <c r="Z135" s="813"/>
    </row>
    <row r="136" spans="4:26" s="835" customFormat="1" ht="15" hidden="1" x14ac:dyDescent="0.25">
      <c r="D136" s="816"/>
      <c r="E136" s="816"/>
      <c r="F136" s="816"/>
      <c r="G136" s="816"/>
      <c r="H136" s="816"/>
      <c r="I136" s="816"/>
      <c r="J136" s="816"/>
      <c r="K136" s="816"/>
      <c r="L136" s="816"/>
      <c r="M136" s="816"/>
      <c r="N136" s="816"/>
      <c r="O136" s="816"/>
      <c r="P136" s="814"/>
      <c r="Q136" s="814"/>
      <c r="R136" s="814"/>
      <c r="S136" s="814"/>
      <c r="T136" s="816"/>
      <c r="U136" s="813"/>
      <c r="V136" s="813"/>
      <c r="W136" s="813"/>
      <c r="X136" s="813"/>
      <c r="Y136" s="813"/>
      <c r="Z136" s="813"/>
    </row>
    <row r="137" spans="4:26" s="835" customFormat="1" ht="15" hidden="1" x14ac:dyDescent="0.25">
      <c r="D137" s="816"/>
      <c r="E137" s="816"/>
      <c r="F137" s="816"/>
      <c r="G137" s="816"/>
      <c r="H137" s="816"/>
      <c r="I137" s="816"/>
      <c r="J137" s="816"/>
      <c r="K137" s="816"/>
      <c r="L137" s="816"/>
      <c r="M137" s="816"/>
      <c r="N137" s="816"/>
      <c r="O137" s="816"/>
      <c r="P137" s="814"/>
      <c r="Q137" s="814"/>
      <c r="R137" s="814"/>
      <c r="S137" s="814"/>
      <c r="T137" s="816"/>
      <c r="U137" s="813"/>
      <c r="V137" s="813"/>
      <c r="W137" s="813"/>
      <c r="X137" s="813"/>
      <c r="Y137" s="813"/>
      <c r="Z137" s="813"/>
    </row>
    <row r="138" spans="4:26" s="835" customFormat="1" ht="15" hidden="1" x14ac:dyDescent="0.25">
      <c r="D138" s="816"/>
      <c r="E138" s="816"/>
      <c r="F138" s="816"/>
      <c r="G138" s="816"/>
      <c r="H138" s="816"/>
      <c r="I138" s="816"/>
      <c r="J138" s="816"/>
      <c r="K138" s="816"/>
      <c r="L138" s="816"/>
      <c r="M138" s="816"/>
      <c r="N138" s="816"/>
      <c r="O138" s="816"/>
      <c r="P138" s="814"/>
      <c r="Q138" s="814"/>
      <c r="R138" s="814"/>
      <c r="S138" s="814"/>
      <c r="T138" s="816"/>
      <c r="U138" s="813"/>
      <c r="V138" s="813"/>
      <c r="W138" s="813"/>
      <c r="X138" s="813"/>
      <c r="Y138" s="813"/>
      <c r="Z138" s="813"/>
    </row>
    <row r="139" spans="4:26" s="835" customFormat="1" ht="15" hidden="1" x14ac:dyDescent="0.25">
      <c r="D139" s="816"/>
      <c r="E139" s="816"/>
      <c r="F139" s="816"/>
      <c r="G139" s="816"/>
      <c r="H139" s="816"/>
      <c r="I139" s="816"/>
      <c r="J139" s="816"/>
      <c r="K139" s="816"/>
      <c r="L139" s="816"/>
      <c r="M139" s="816"/>
      <c r="N139" s="816"/>
      <c r="O139" s="816"/>
      <c r="P139" s="814"/>
      <c r="Q139" s="814"/>
      <c r="R139" s="814"/>
      <c r="S139" s="814"/>
      <c r="T139" s="816"/>
      <c r="U139" s="813"/>
      <c r="V139" s="813"/>
      <c r="W139" s="813"/>
      <c r="X139" s="813"/>
      <c r="Y139" s="813"/>
      <c r="Z139" s="813"/>
    </row>
    <row r="140" spans="4:26" s="835" customFormat="1" ht="15" hidden="1" x14ac:dyDescent="0.25">
      <c r="D140" s="816"/>
      <c r="E140" s="816"/>
      <c r="F140" s="816"/>
      <c r="G140" s="816"/>
      <c r="H140" s="816"/>
      <c r="I140" s="816"/>
      <c r="J140" s="816"/>
      <c r="K140" s="816"/>
      <c r="L140" s="816"/>
      <c r="M140" s="816"/>
      <c r="N140" s="816"/>
      <c r="O140" s="816"/>
      <c r="P140" s="814"/>
      <c r="Q140" s="814"/>
      <c r="R140" s="814"/>
      <c r="S140" s="814"/>
      <c r="T140" s="816"/>
      <c r="U140" s="813"/>
      <c r="V140" s="813"/>
      <c r="W140" s="813"/>
      <c r="X140" s="813"/>
      <c r="Y140" s="813"/>
      <c r="Z140" s="813"/>
    </row>
  </sheetData>
  <mergeCells count="43">
    <mergeCell ref="B56:C56"/>
    <mergeCell ref="Q38:R38"/>
    <mergeCell ref="S38:S39"/>
    <mergeCell ref="B50:S50"/>
    <mergeCell ref="B51:C51"/>
    <mergeCell ref="H51:I51"/>
    <mergeCell ref="N51:O51"/>
    <mergeCell ref="B49:C49"/>
    <mergeCell ref="B37:B39"/>
    <mergeCell ref="C37:C39"/>
    <mergeCell ref="D37:I37"/>
    <mergeCell ref="J37:O37"/>
    <mergeCell ref="L38:L39"/>
    <mergeCell ref="M38:M39"/>
    <mergeCell ref="N38:O38"/>
    <mergeCell ref="D38:E38"/>
    <mergeCell ref="F38:F39"/>
    <mergeCell ref="G38:G39"/>
    <mergeCell ref="H38:I38"/>
    <mergeCell ref="J38:K38"/>
    <mergeCell ref="T8:T9"/>
    <mergeCell ref="B22:C22"/>
    <mergeCell ref="L8:L9"/>
    <mergeCell ref="M8:M9"/>
    <mergeCell ref="Q37:S37"/>
    <mergeCell ref="B35:C35"/>
    <mergeCell ref="F8:F9"/>
    <mergeCell ref="G8:G9"/>
    <mergeCell ref="H8:I8"/>
    <mergeCell ref="J8:K8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</mergeCells>
  <conditionalFormatting sqref="T11 T13:T22">
    <cfRule type="cellIs" dxfId="891" priority="53" stopIfTrue="1" operator="greaterThan">
      <formula>0</formula>
    </cfRule>
  </conditionalFormatting>
  <conditionalFormatting sqref="T48:T53 T11 T13:T29 T31:T46">
    <cfRule type="cellIs" dxfId="890" priority="51" operator="lessThan">
      <formula>1</formula>
    </cfRule>
    <cfRule type="cellIs" dxfId="889" priority="52" operator="greaterThan">
      <formula>1</formula>
    </cfRule>
  </conditionalFormatting>
  <conditionalFormatting sqref="T12">
    <cfRule type="cellIs" dxfId="888" priority="50" stopIfTrue="1" operator="greaterThan">
      <formula>0</formula>
    </cfRule>
  </conditionalFormatting>
  <conditionalFormatting sqref="T12">
    <cfRule type="cellIs" dxfId="887" priority="48" operator="lessThan">
      <formula>1</formula>
    </cfRule>
    <cfRule type="cellIs" dxfId="886" priority="49" operator="greaterThan">
      <formula>1</formula>
    </cfRule>
  </conditionalFormatting>
  <conditionalFormatting sqref="T48:T53 T11:T29 T31:T46">
    <cfRule type="cellIs" dxfId="885" priority="47" operator="lessThan">
      <formula>1</formula>
    </cfRule>
  </conditionalFormatting>
  <conditionalFormatting sqref="F52:F56 L52:L56 F24:F29 L24:L29 F11:F22 L11:L22 L31:L35 F31:F35">
    <cfRule type="cellIs" dxfId="884" priority="45" operator="lessThan">
      <formula>1</formula>
    </cfRule>
    <cfRule type="cellIs" dxfId="883" priority="46" operator="greaterThan">
      <formula>1</formula>
    </cfRule>
  </conditionalFormatting>
  <conditionalFormatting sqref="G52:G56 M52:M56 G24:G29 M24:M29 G11:G22 M11:M22 M31:M35 G31:G35">
    <cfRule type="cellIs" dxfId="882" priority="43" operator="lessThan">
      <formula>0</formula>
    </cfRule>
    <cfRule type="cellIs" dxfId="881" priority="44" operator="greaterThan">
      <formula>0</formula>
    </cfRule>
  </conditionalFormatting>
  <conditionalFormatting sqref="G49">
    <cfRule type="cellIs" dxfId="880" priority="41" operator="lessThan">
      <formula>0</formula>
    </cfRule>
    <cfRule type="cellIs" dxfId="879" priority="42" operator="greaterThan">
      <formula>0</formula>
    </cfRule>
  </conditionalFormatting>
  <conditionalFormatting sqref="G51 M51">
    <cfRule type="cellIs" dxfId="878" priority="39" operator="lessThan">
      <formula>0</formula>
    </cfRule>
    <cfRule type="cellIs" dxfId="877" priority="40" operator="greaterThan">
      <formula>0</formula>
    </cfRule>
  </conditionalFormatting>
  <conditionalFormatting sqref="L51">
    <cfRule type="cellIs" dxfId="876" priority="35" operator="lessThan">
      <formula>1</formula>
    </cfRule>
    <cfRule type="cellIs" dxfId="875" priority="36" operator="greaterThan">
      <formula>1</formula>
    </cfRule>
  </conditionalFormatting>
  <conditionalFormatting sqref="F51">
    <cfRule type="cellIs" dxfId="874" priority="37" operator="lessThan">
      <formula>1</formula>
    </cfRule>
    <cfRule type="cellIs" dxfId="873" priority="38" operator="greaterThan">
      <formula>1</formula>
    </cfRule>
  </conditionalFormatting>
  <conditionalFormatting sqref="F41">
    <cfRule type="cellIs" dxfId="872" priority="33" operator="lessThan">
      <formula>1</formula>
    </cfRule>
    <cfRule type="cellIs" dxfId="871" priority="34" operator="greaterThan">
      <formula>1</formula>
    </cfRule>
  </conditionalFormatting>
  <conditionalFormatting sqref="G41:G46 G48">
    <cfRule type="cellIs" dxfId="870" priority="31" operator="lessThan">
      <formula>0</formula>
    </cfRule>
    <cfRule type="cellIs" dxfId="869" priority="32" operator="greaterThan">
      <formula>0</formula>
    </cfRule>
  </conditionalFormatting>
  <conditionalFormatting sqref="F42:F46 F48:F49">
    <cfRule type="cellIs" dxfId="868" priority="29" operator="lessThan">
      <formula>1</formula>
    </cfRule>
    <cfRule type="cellIs" dxfId="867" priority="30" operator="greaterThan">
      <formula>1</formula>
    </cfRule>
  </conditionalFormatting>
  <conditionalFormatting sqref="M41:M46 M48:M49">
    <cfRule type="cellIs" dxfId="866" priority="25" operator="lessThan">
      <formula>0</formula>
    </cfRule>
    <cfRule type="cellIs" dxfId="865" priority="26" operator="greaterThan">
      <formula>0</formula>
    </cfRule>
  </conditionalFormatting>
  <conditionalFormatting sqref="L41:L46 L48:L49">
    <cfRule type="cellIs" dxfId="864" priority="27" operator="lessThan">
      <formula>1</formula>
    </cfRule>
    <cfRule type="cellIs" dxfId="863" priority="28" operator="greaterThan">
      <formula>1</formula>
    </cfRule>
  </conditionalFormatting>
  <conditionalFormatting sqref="S24:S29 S11:S22 S31:S35">
    <cfRule type="cellIs" dxfId="862" priority="24" operator="lessThan">
      <formula>0</formula>
    </cfRule>
  </conditionalFormatting>
  <conditionalFormatting sqref="S41:S46 S48:S49">
    <cfRule type="cellIs" dxfId="861" priority="22" operator="lessThan">
      <formula>0</formula>
    </cfRule>
  </conditionalFormatting>
  <conditionalFormatting sqref="S51">
    <cfRule type="cellIs" dxfId="860" priority="21" operator="lessThan">
      <formula>0</formula>
    </cfRule>
  </conditionalFormatting>
  <conditionalFormatting sqref="T47">
    <cfRule type="cellIs" dxfId="859" priority="19" operator="lessThan">
      <formula>1</formula>
    </cfRule>
    <cfRule type="cellIs" dxfId="858" priority="20" operator="greaterThan">
      <formula>1</formula>
    </cfRule>
  </conditionalFormatting>
  <conditionalFormatting sqref="T47">
    <cfRule type="cellIs" dxfId="857" priority="18" operator="lessThan">
      <formula>1</formula>
    </cfRule>
  </conditionalFormatting>
  <conditionalFormatting sqref="G47">
    <cfRule type="cellIs" dxfId="856" priority="16" operator="lessThan">
      <formula>0</formula>
    </cfRule>
    <cfRule type="cellIs" dxfId="855" priority="17" operator="greaterThan">
      <formula>0</formula>
    </cfRule>
  </conditionalFormatting>
  <conditionalFormatting sqref="F47">
    <cfRule type="cellIs" dxfId="854" priority="14" operator="lessThan">
      <formula>1</formula>
    </cfRule>
    <cfRule type="cellIs" dxfId="853" priority="15" operator="greaterThan">
      <formula>1</formula>
    </cfRule>
  </conditionalFormatting>
  <conditionalFormatting sqref="M47">
    <cfRule type="cellIs" dxfId="852" priority="10" operator="lessThan">
      <formula>0</formula>
    </cfRule>
    <cfRule type="cellIs" dxfId="851" priority="11" operator="greaterThan">
      <formula>0</formula>
    </cfRule>
  </conditionalFormatting>
  <conditionalFormatting sqref="L47">
    <cfRule type="cellIs" dxfId="850" priority="12" operator="lessThan">
      <formula>1</formula>
    </cfRule>
    <cfRule type="cellIs" dxfId="849" priority="13" operator="greaterThan">
      <formula>1</formula>
    </cfRule>
  </conditionalFormatting>
  <conditionalFormatting sqref="S47">
    <cfRule type="cellIs" dxfId="848" priority="9" operator="lessThan">
      <formula>0</formula>
    </cfRule>
  </conditionalFormatting>
  <conditionalFormatting sqref="T30">
    <cfRule type="cellIs" dxfId="847" priority="7" operator="lessThan">
      <formula>1</formula>
    </cfRule>
    <cfRule type="cellIs" dxfId="846" priority="8" operator="greaterThan">
      <formula>1</formula>
    </cfRule>
  </conditionalFormatting>
  <conditionalFormatting sqref="T30">
    <cfRule type="cellIs" dxfId="845" priority="6" operator="lessThan">
      <formula>1</formula>
    </cfRule>
  </conditionalFormatting>
  <conditionalFormatting sqref="F30 L30">
    <cfRule type="cellIs" dxfId="844" priority="4" operator="lessThan">
      <formula>1</formula>
    </cfRule>
    <cfRule type="cellIs" dxfId="843" priority="5" operator="greaterThan">
      <formula>1</formula>
    </cfRule>
  </conditionalFormatting>
  <conditionalFormatting sqref="G30 M30">
    <cfRule type="cellIs" dxfId="842" priority="2" operator="lessThan">
      <formula>0</formula>
    </cfRule>
    <cfRule type="cellIs" dxfId="841" priority="3" operator="greaterThan">
      <formula>0</formula>
    </cfRule>
  </conditionalFormatting>
  <conditionalFormatting sqref="S30">
    <cfRule type="cellIs" dxfId="840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P53:P55 Q47:S49 F47:I49 F53:I56 J53:K55 D53:E55 L53:O56 D47:E48 P47:P48 J47:K48 O52 P51:S52 J51:N52 I52 D51:H52 Q53:S56 D41:K46 P41:S46 L41:O49 D11:T12 J13:K21 D13:E21 P13:P21 D24:S25 D30:E34 P30:P34 L26:S29 D26:I29 J26:K34 L13:O22 F13:I22 Q13:T22 Q30:S36 L30:O36 F30:I36">
      <formula1>-100000000000</formula1>
      <formula2>100000000000</formula2>
    </dataValidation>
  </dataValidations>
  <printOptions horizontalCentered="1"/>
  <pageMargins left="0.27559055118110237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topLeftCell="A25" zoomScale="110" zoomScaleNormal="110" workbookViewId="0">
      <selection activeCell="A35" sqref="A35:XFD35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10.5703125" style="271" customWidth="1"/>
    <col min="14" max="14" width="8.28515625" style="271" customWidth="1"/>
    <col min="15" max="15" width="7.7109375" style="271" customWidth="1"/>
    <col min="16" max="16" width="1.140625" style="341" customWidth="1"/>
    <col min="17" max="17" width="8.5703125" style="341" customWidth="1"/>
    <col min="18" max="18" width="7.85546875" style="341" customWidth="1"/>
    <col min="19" max="19" width="7.140625" style="341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1"/>
      <c r="Q1" s="341"/>
      <c r="R1" s="341"/>
      <c r="S1" s="341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2"/>
      <c r="Q3" s="342"/>
      <c r="R3" s="342"/>
      <c r="S3" s="342"/>
      <c r="T3" s="268"/>
    </row>
    <row r="4" spans="2:26" s="269" customFormat="1" ht="19.5" customHeight="1" x14ac:dyDescent="0.25">
      <c r="B4" s="1102" t="s">
        <v>307</v>
      </c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2"/>
      <c r="P4" s="1102"/>
      <c r="Q4" s="1102"/>
      <c r="R4" s="1102"/>
      <c r="S4" s="1102"/>
      <c r="T4" s="308"/>
      <c r="U4" s="308"/>
      <c r="V4" s="308"/>
    </row>
    <row r="5" spans="2:26" s="269" customFormat="1" ht="13.15" customHeight="1" x14ac:dyDescent="0.25">
      <c r="B5" s="1103" t="str">
        <f>'01-01'!B5:Q5</f>
        <v>za period od 01.01. do 31.01.2019. godine.</v>
      </c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3"/>
      <c r="P5" s="1103"/>
      <c r="Q5" s="1103"/>
      <c r="R5" s="1103"/>
      <c r="S5" s="1103"/>
      <c r="T5" s="580"/>
    </row>
    <row r="6" spans="2:26" s="269" customFormat="1" ht="16.5" customHeight="1" x14ac:dyDescent="0.25">
      <c r="B6" s="1120" t="s">
        <v>261</v>
      </c>
      <c r="C6" s="1120"/>
      <c r="D6" s="1120"/>
      <c r="E6" s="1120"/>
      <c r="F6" s="539"/>
      <c r="G6" s="539"/>
      <c r="H6" s="272"/>
      <c r="I6" s="272"/>
      <c r="J6" s="272"/>
      <c r="K6" s="272"/>
      <c r="L6" s="272"/>
      <c r="M6" s="272"/>
      <c r="N6" s="272"/>
      <c r="O6" s="272"/>
      <c r="P6" s="343"/>
      <c r="Q6" s="343"/>
      <c r="R6" s="1133" t="s">
        <v>179</v>
      </c>
      <c r="S6" s="1133"/>
      <c r="T6" s="576"/>
    </row>
    <row r="7" spans="2:26" ht="17.25" customHeight="1" x14ac:dyDescent="0.25">
      <c r="B7" s="1107" t="s">
        <v>84</v>
      </c>
      <c r="C7" s="1110" t="s">
        <v>229</v>
      </c>
      <c r="D7" s="1226" t="s">
        <v>225</v>
      </c>
      <c r="E7" s="1227"/>
      <c r="F7" s="1227"/>
      <c r="G7" s="1227"/>
      <c r="H7" s="1227"/>
      <c r="I7" s="1228"/>
      <c r="J7" s="1229" t="s">
        <v>226</v>
      </c>
      <c r="K7" s="1230"/>
      <c r="L7" s="1230"/>
      <c r="M7" s="1230"/>
      <c r="N7" s="1230"/>
      <c r="O7" s="1231"/>
      <c r="P7" s="570"/>
      <c r="Q7" s="1221" t="s">
        <v>238</v>
      </c>
      <c r="R7" s="1222"/>
      <c r="S7" s="1223"/>
      <c r="T7" s="577"/>
    </row>
    <row r="8" spans="2:26" ht="21.6" customHeight="1" x14ac:dyDescent="0.25">
      <c r="B8" s="1107"/>
      <c r="C8" s="1110"/>
      <c r="D8" s="1123" t="s">
        <v>222</v>
      </c>
      <c r="E8" s="1124"/>
      <c r="F8" s="1137" t="str">
        <f>'01-01'!H9</f>
        <v>Indeks19/18</v>
      </c>
      <c r="G8" s="1137" t="str">
        <f>"Razlika "&amp;'01-01'!I1&amp;"(-)"&amp;'01-01'!J1</f>
        <v>Razlika 19(-)18</v>
      </c>
      <c r="H8" s="1123" t="s">
        <v>223</v>
      </c>
      <c r="I8" s="1124"/>
      <c r="J8" s="1123" t="s">
        <v>224</v>
      </c>
      <c r="K8" s="1124"/>
      <c r="L8" s="1137" t="str">
        <f>F8</f>
        <v>Indeks19/18</v>
      </c>
      <c r="M8" s="1212" t="str">
        <f>G8</f>
        <v>Razlika 19(-)18</v>
      </c>
      <c r="N8" s="1123" t="s">
        <v>223</v>
      </c>
      <c r="O8" s="1124"/>
      <c r="P8" s="345"/>
      <c r="Q8" s="1123"/>
      <c r="R8" s="1124"/>
      <c r="S8" s="1137" t="str">
        <f>G8</f>
        <v>Razlika 19(-)18</v>
      </c>
      <c r="T8" s="1118"/>
    </row>
    <row r="9" spans="2:26" ht="16.149999999999999" customHeight="1" x14ac:dyDescent="0.25">
      <c r="B9" s="1108"/>
      <c r="C9" s="1111"/>
      <c r="D9" s="351" t="str">
        <f>'01-01'!D10</f>
        <v>I-I-2018</v>
      </c>
      <c r="E9" s="351" t="str">
        <f>'01-01'!E10</f>
        <v>I-I-2019</v>
      </c>
      <c r="F9" s="1119"/>
      <c r="G9" s="1119"/>
      <c r="H9" s="700" t="str">
        <f>D9</f>
        <v>I-I-2018</v>
      </c>
      <c r="I9" s="658" t="str">
        <f>E9</f>
        <v>I-I-2019</v>
      </c>
      <c r="J9" s="528" t="str">
        <f>D9</f>
        <v>I-I-2018</v>
      </c>
      <c r="K9" s="528" t="str">
        <f>E9</f>
        <v>I-I-2019</v>
      </c>
      <c r="L9" s="1119"/>
      <c r="M9" s="1213"/>
      <c r="N9" s="699" t="str">
        <f>D9</f>
        <v>I-I-2018</v>
      </c>
      <c r="O9" s="658" t="str">
        <f>E9</f>
        <v>I-I-2019</v>
      </c>
      <c r="P9" s="529"/>
      <c r="Q9" s="658" t="str">
        <f>D9</f>
        <v>I-I-2018</v>
      </c>
      <c r="R9" s="658" t="str">
        <f>E9</f>
        <v>I-I-2019</v>
      </c>
      <c r="S9" s="1119"/>
      <c r="T9" s="1119"/>
    </row>
    <row r="10" spans="2:26" s="282" customFormat="1" ht="6" customHeight="1" x14ac:dyDescent="0.25">
      <c r="B10" s="348"/>
      <c r="C10" s="349"/>
      <c r="D10" s="631"/>
      <c r="E10" s="631"/>
      <c r="F10" s="537"/>
      <c r="G10" s="537"/>
      <c r="H10" s="537"/>
      <c r="I10" s="537"/>
      <c r="J10" s="631"/>
      <c r="K10" s="630"/>
      <c r="L10" s="552"/>
      <c r="M10" s="552"/>
      <c r="N10" s="537"/>
      <c r="O10" s="537"/>
      <c r="P10" s="345"/>
      <c r="Q10" s="345"/>
      <c r="R10" s="345"/>
      <c r="S10" s="345"/>
      <c r="T10" s="538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7" t="s">
        <v>53</v>
      </c>
      <c r="C11" s="929" t="s">
        <v>324</v>
      </c>
      <c r="D11" s="679">
        <v>7509</v>
      </c>
      <c r="E11" s="673">
        <v>7468</v>
      </c>
      <c r="F11" s="567">
        <f>IF(D11=0,"",E11/D11)</f>
        <v>0.99453988547076844</v>
      </c>
      <c r="G11" s="547">
        <f>SUM(E11)-D11</f>
        <v>-41</v>
      </c>
      <c r="H11" s="566">
        <f t="shared" ref="H11:H22" si="0">SUM(D11)/$D$22</f>
        <v>0.17625105623885082</v>
      </c>
      <c r="I11" s="571">
        <f t="shared" ref="I11:I22" si="1">SUM(E11)/$E$22</f>
        <v>0.1686959271725135</v>
      </c>
      <c r="J11" s="679">
        <v>2399746</v>
      </c>
      <c r="K11" s="673">
        <v>2447036</v>
      </c>
      <c r="L11" s="567">
        <f>IF(J11=0,"",K11/J11)</f>
        <v>1.0197062522450293</v>
      </c>
      <c r="M11" s="547">
        <f>SUM(K11)-J11</f>
        <v>47290</v>
      </c>
      <c r="N11" s="566">
        <f t="shared" ref="N11:N22" si="2">SUM(J11)/$J$22</f>
        <v>0.18744675265290614</v>
      </c>
      <c r="O11" s="571">
        <f t="shared" ref="O11:O22" si="3">SUM(K11)/$K$22</f>
        <v>0.18046693565456468</v>
      </c>
      <c r="P11" s="503"/>
      <c r="Q11" s="572">
        <f>IF(D11=0,"",J11/D11)</f>
        <v>319.58263417232655</v>
      </c>
      <c r="R11" s="574">
        <f>IF(E11=0,"",K11/E11)</f>
        <v>327.6695232994108</v>
      </c>
      <c r="S11" s="632">
        <f>IF(Q11="","",R11-Q11)</f>
        <v>8.0868891270842482</v>
      </c>
      <c r="T11" s="530"/>
    </row>
    <row r="12" spans="2:26" ht="16.899999999999999" customHeight="1" x14ac:dyDescent="0.3">
      <c r="B12" s="287" t="s">
        <v>55</v>
      </c>
      <c r="C12" s="533" t="s">
        <v>330</v>
      </c>
      <c r="D12" s="679">
        <v>2732</v>
      </c>
      <c r="E12" s="628">
        <v>3482</v>
      </c>
      <c r="F12" s="567">
        <f>IF(D12=0,"",E12/D12)</f>
        <v>1.274524158125915</v>
      </c>
      <c r="G12" s="534">
        <f>SUM(E12)-D12</f>
        <v>750</v>
      </c>
      <c r="H12" s="566">
        <f t="shared" si="0"/>
        <v>6.4125434231527556E-2</v>
      </c>
      <c r="I12" s="571">
        <f t="shared" si="1"/>
        <v>7.8655492556868239E-2</v>
      </c>
      <c r="J12" s="679">
        <v>821724</v>
      </c>
      <c r="K12" s="628">
        <v>1039950</v>
      </c>
      <c r="L12" s="567">
        <f>IF(J12=0,"",K12/J12)</f>
        <v>1.2655709216233189</v>
      </c>
      <c r="M12" s="547">
        <f>SUM(K12)-J12</f>
        <v>218226</v>
      </c>
      <c r="N12" s="566">
        <f t="shared" si="2"/>
        <v>6.4185749398876654E-2</v>
      </c>
      <c r="O12" s="571">
        <f t="shared" si="3"/>
        <v>7.669547556062295E-2</v>
      </c>
      <c r="P12" s="503"/>
      <c r="Q12" s="572">
        <f>IF(D12=0,"",J12/D12)</f>
        <v>300.7774524158126</v>
      </c>
      <c r="R12" s="574">
        <f>IF(E12=0,"",K12/E12)</f>
        <v>298.66456059735782</v>
      </c>
      <c r="S12" s="632">
        <f>IF(Q12="","",R12-Q12)</f>
        <v>-2.1128918184547842</v>
      </c>
      <c r="T12" s="530"/>
    </row>
    <row r="13" spans="2:26" ht="16.899999999999999" customHeight="1" x14ac:dyDescent="0.3">
      <c r="B13" s="287" t="s">
        <v>57</v>
      </c>
      <c r="C13" s="532" t="s">
        <v>163</v>
      </c>
      <c r="D13" s="679">
        <v>1876</v>
      </c>
      <c r="E13" s="673">
        <v>1839</v>
      </c>
      <c r="F13" s="567">
        <f t="shared" ref="F13:F22" si="4">IF(D13=0,"",E13/D13)</f>
        <v>0.98027718550106613</v>
      </c>
      <c r="G13" s="547">
        <f t="shared" ref="G13:G22" si="5">SUM(E13)-D13</f>
        <v>-37</v>
      </c>
      <c r="H13" s="566">
        <f t="shared" si="0"/>
        <v>4.403342409163459E-2</v>
      </c>
      <c r="I13" s="571">
        <f t="shared" si="1"/>
        <v>4.1541485012085204E-2</v>
      </c>
      <c r="J13" s="679">
        <v>569185</v>
      </c>
      <c r="K13" s="673">
        <v>572078</v>
      </c>
      <c r="L13" s="567">
        <f t="shared" ref="L13:L22" si="6">IF(J13=0,"",K13/J13)</f>
        <v>1.0050827059743317</v>
      </c>
      <c r="M13" s="547">
        <f t="shared" ref="M13:M22" si="7">SUM(K13)-J13</f>
        <v>2893</v>
      </c>
      <c r="N13" s="566">
        <f t="shared" si="2"/>
        <v>4.4459655275493483E-2</v>
      </c>
      <c r="O13" s="571">
        <f t="shared" si="3"/>
        <v>4.2190292098437478E-2</v>
      </c>
      <c r="P13" s="503"/>
      <c r="Q13" s="572">
        <f t="shared" ref="Q13:Q22" si="8">IF(D13=0,"",J13/D13)</f>
        <v>303.40351812366737</v>
      </c>
      <c r="R13" s="574">
        <f t="shared" ref="R13:R22" si="9">IF(E13=0,"",K13/E13)</f>
        <v>311.08102229472541</v>
      </c>
      <c r="S13" s="632">
        <f t="shared" ref="S13:S22" si="10">IF(Q13="","",R13-Q13)</f>
        <v>7.6775041710580467</v>
      </c>
      <c r="T13" s="530"/>
    </row>
    <row r="14" spans="2:26" s="269" customFormat="1" ht="16.899999999999999" customHeight="1" x14ac:dyDescent="0.3">
      <c r="B14" s="287" t="s">
        <v>59</v>
      </c>
      <c r="C14" s="532" t="s">
        <v>164</v>
      </c>
      <c r="D14" s="679">
        <v>6761</v>
      </c>
      <c r="E14" s="673">
        <v>6857</v>
      </c>
      <c r="F14" s="567">
        <f t="shared" si="4"/>
        <v>1.0141990829758911</v>
      </c>
      <c r="G14" s="547">
        <f t="shared" si="5"/>
        <v>96</v>
      </c>
      <c r="H14" s="566">
        <f t="shared" si="0"/>
        <v>0.15869401934090696</v>
      </c>
      <c r="I14" s="571">
        <f t="shared" si="1"/>
        <v>0.1548939438433215</v>
      </c>
      <c r="J14" s="679">
        <v>1955594</v>
      </c>
      <c r="K14" s="673">
        <v>1871965</v>
      </c>
      <c r="L14" s="567">
        <f t="shared" si="6"/>
        <v>0.95723601115568979</v>
      </c>
      <c r="M14" s="547">
        <f t="shared" si="7"/>
        <v>-83629</v>
      </c>
      <c r="N14" s="566">
        <f t="shared" si="2"/>
        <v>0.1527535600882374</v>
      </c>
      <c r="O14" s="571">
        <f t="shared" si="3"/>
        <v>0.13805591221485797</v>
      </c>
      <c r="P14" s="503"/>
      <c r="Q14" s="572">
        <f t="shared" si="8"/>
        <v>289.2462653453631</v>
      </c>
      <c r="R14" s="574">
        <f t="shared" si="9"/>
        <v>273.00058334548635</v>
      </c>
      <c r="S14" s="632">
        <f t="shared" si="10"/>
        <v>-16.245681999876751</v>
      </c>
      <c r="T14" s="530"/>
    </row>
    <row r="15" spans="2:26" s="269" customFormat="1" ht="16.899999999999999" customHeight="1" x14ac:dyDescent="0.3">
      <c r="B15" s="287" t="s">
        <v>61</v>
      </c>
      <c r="C15" s="532" t="s">
        <v>165</v>
      </c>
      <c r="D15" s="679">
        <v>2563</v>
      </c>
      <c r="E15" s="673">
        <v>2981</v>
      </c>
      <c r="F15" s="567">
        <f t="shared" si="4"/>
        <v>1.1630901287553648</v>
      </c>
      <c r="G15" s="547">
        <f t="shared" si="5"/>
        <v>418</v>
      </c>
      <c r="H15" s="566">
        <f t="shared" si="0"/>
        <v>6.0158670547366441E-2</v>
      </c>
      <c r="I15" s="571">
        <f t="shared" si="1"/>
        <v>6.7338318010345843E-2</v>
      </c>
      <c r="J15" s="679">
        <v>830963</v>
      </c>
      <c r="K15" s="673">
        <v>1028256</v>
      </c>
      <c r="L15" s="567">
        <f t="shared" si="6"/>
        <v>1.2374269371801152</v>
      </c>
      <c r="M15" s="547">
        <f t="shared" si="7"/>
        <v>197293</v>
      </c>
      <c r="N15" s="566">
        <f t="shared" si="2"/>
        <v>6.4907417670335463E-2</v>
      </c>
      <c r="O15" s="571">
        <f t="shared" si="3"/>
        <v>7.5833052471814905E-2</v>
      </c>
      <c r="P15" s="503"/>
      <c r="Q15" s="572">
        <f t="shared" si="8"/>
        <v>324.21498244245026</v>
      </c>
      <c r="R15" s="574">
        <f t="shared" si="9"/>
        <v>344.93659845689365</v>
      </c>
      <c r="S15" s="632">
        <f t="shared" si="10"/>
        <v>20.721616014443384</v>
      </c>
      <c r="T15" s="530"/>
    </row>
    <row r="16" spans="2:26" s="269" customFormat="1" ht="16.899999999999999" customHeight="1" x14ac:dyDescent="0.3">
      <c r="B16" s="287" t="s">
        <v>63</v>
      </c>
      <c r="C16" s="532" t="s">
        <v>166</v>
      </c>
      <c r="D16" s="679">
        <v>7165</v>
      </c>
      <c r="E16" s="673">
        <v>7299</v>
      </c>
      <c r="F16" s="567">
        <f t="shared" si="4"/>
        <v>1.0187020237264479</v>
      </c>
      <c r="G16" s="547">
        <f t="shared" si="5"/>
        <v>134</v>
      </c>
      <c r="H16" s="566">
        <f t="shared" si="0"/>
        <v>0.16817669702375365</v>
      </c>
      <c r="I16" s="571">
        <f t="shared" si="1"/>
        <v>0.16487835731550296</v>
      </c>
      <c r="J16" s="679">
        <v>2167876</v>
      </c>
      <c r="K16" s="673">
        <v>2262083</v>
      </c>
      <c r="L16" s="567">
        <f t="shared" si="6"/>
        <v>1.0434558987691178</v>
      </c>
      <c r="M16" s="547">
        <f t="shared" si="7"/>
        <v>94207</v>
      </c>
      <c r="N16" s="566">
        <f t="shared" si="2"/>
        <v>0.1693351364495124</v>
      </c>
      <c r="O16" s="571">
        <f t="shared" si="3"/>
        <v>0.16682680075253678</v>
      </c>
      <c r="P16" s="503"/>
      <c r="Q16" s="572">
        <f t="shared" si="8"/>
        <v>302.56468946266574</v>
      </c>
      <c r="R16" s="574">
        <f t="shared" si="9"/>
        <v>309.91683792300313</v>
      </c>
      <c r="S16" s="632">
        <f t="shared" si="10"/>
        <v>7.3521484603373892</v>
      </c>
      <c r="T16" s="530"/>
    </row>
    <row r="17" spans="2:26" s="269" customFormat="1" ht="16.899999999999999" customHeight="1" x14ac:dyDescent="0.3">
      <c r="B17" s="287" t="s">
        <v>65</v>
      </c>
      <c r="C17" s="532" t="s">
        <v>167</v>
      </c>
      <c r="D17" s="679">
        <v>4020</v>
      </c>
      <c r="E17" s="673">
        <v>3742</v>
      </c>
      <c r="F17" s="567">
        <f t="shared" si="4"/>
        <v>0.93084577114427858</v>
      </c>
      <c r="G17" s="547">
        <f t="shared" si="5"/>
        <v>-278</v>
      </c>
      <c r="H17" s="566">
        <f t="shared" si="0"/>
        <v>9.4357337339216973E-2</v>
      </c>
      <c r="I17" s="571">
        <f t="shared" si="1"/>
        <v>8.452867695226908E-2</v>
      </c>
      <c r="J17" s="679">
        <v>1184988</v>
      </c>
      <c r="K17" s="673">
        <v>1137245</v>
      </c>
      <c r="L17" s="567">
        <f t="shared" si="6"/>
        <v>0.95971014052462977</v>
      </c>
      <c r="M17" s="547">
        <f t="shared" si="7"/>
        <v>-47743</v>
      </c>
      <c r="N17" s="566">
        <f t="shared" si="2"/>
        <v>9.2560692895273897E-2</v>
      </c>
      <c r="O17" s="571">
        <f t="shared" si="3"/>
        <v>8.3870903508765457E-2</v>
      </c>
      <c r="P17" s="503"/>
      <c r="Q17" s="572">
        <f t="shared" si="8"/>
        <v>294.7731343283582</v>
      </c>
      <c r="R17" s="574">
        <f t="shared" si="9"/>
        <v>303.91368252271513</v>
      </c>
      <c r="S17" s="632">
        <f t="shared" si="10"/>
        <v>9.1405481943569384</v>
      </c>
      <c r="T17" s="530"/>
    </row>
    <row r="18" spans="2:26" s="269" customFormat="1" ht="16.899999999999999" customHeight="1" x14ac:dyDescent="0.3">
      <c r="B18" s="287" t="s">
        <v>66</v>
      </c>
      <c r="C18" s="532" t="s">
        <v>168</v>
      </c>
      <c r="D18" s="679">
        <v>6819</v>
      </c>
      <c r="E18" s="673">
        <v>7477</v>
      </c>
      <c r="F18" s="567">
        <f t="shared" si="4"/>
        <v>1.0964950872561958</v>
      </c>
      <c r="G18" s="547">
        <f t="shared" si="5"/>
        <v>658</v>
      </c>
      <c r="H18" s="566">
        <f t="shared" si="0"/>
        <v>0.16005539385973147</v>
      </c>
      <c r="I18" s="571">
        <f t="shared" si="1"/>
        <v>0.16889922970927737</v>
      </c>
      <c r="J18" s="679">
        <v>1903452</v>
      </c>
      <c r="K18" s="673">
        <v>2154766</v>
      </c>
      <c r="L18" s="567">
        <f t="shared" si="6"/>
        <v>1.1320306474762694</v>
      </c>
      <c r="M18" s="547">
        <f t="shared" si="7"/>
        <v>251314</v>
      </c>
      <c r="N18" s="566">
        <f t="shared" si="2"/>
        <v>0.14868069213603419</v>
      </c>
      <c r="O18" s="571">
        <f t="shared" si="3"/>
        <v>0.15891225836998055</v>
      </c>
      <c r="P18" s="503"/>
      <c r="Q18" s="572">
        <f t="shared" si="8"/>
        <v>279.13946326440828</v>
      </c>
      <c r="R18" s="574">
        <f t="shared" si="9"/>
        <v>288.18590343720746</v>
      </c>
      <c r="S18" s="632">
        <f t="shared" si="10"/>
        <v>9.0464401727991799</v>
      </c>
      <c r="T18" s="530"/>
    </row>
    <row r="19" spans="2:26" s="269" customFormat="1" ht="16.899999999999999" customHeight="1" x14ac:dyDescent="0.3">
      <c r="B19" s="287" t="s">
        <v>67</v>
      </c>
      <c r="C19" s="532" t="s">
        <v>169</v>
      </c>
      <c r="D19" s="679">
        <v>2266</v>
      </c>
      <c r="E19" s="673">
        <v>2256</v>
      </c>
      <c r="F19" s="567">
        <f t="shared" si="4"/>
        <v>0.9955869373345102</v>
      </c>
      <c r="G19" s="547">
        <f t="shared" si="5"/>
        <v>-10</v>
      </c>
      <c r="H19" s="566">
        <f t="shared" si="0"/>
        <v>5.3187494132006387E-2</v>
      </c>
      <c r="I19" s="571">
        <f t="shared" si="1"/>
        <v>5.0961169215478101E-2</v>
      </c>
      <c r="J19" s="679">
        <v>707673</v>
      </c>
      <c r="K19" s="673">
        <v>741677</v>
      </c>
      <c r="L19" s="567">
        <f t="shared" si="6"/>
        <v>1.0480504413761724</v>
      </c>
      <c r="M19" s="547">
        <f t="shared" si="7"/>
        <v>34004</v>
      </c>
      <c r="N19" s="566">
        <f t="shared" si="2"/>
        <v>5.5277102572580623E-2</v>
      </c>
      <c r="O19" s="571">
        <f t="shared" si="3"/>
        <v>5.4698081857181731E-2</v>
      </c>
      <c r="P19" s="503"/>
      <c r="Q19" s="572">
        <f t="shared" si="8"/>
        <v>312.30052956751985</v>
      </c>
      <c r="R19" s="574">
        <f t="shared" si="9"/>
        <v>328.75753546099293</v>
      </c>
      <c r="S19" s="632">
        <f t="shared" si="10"/>
        <v>16.457005893473081</v>
      </c>
      <c r="T19" s="530"/>
    </row>
    <row r="20" spans="2:26" s="269" customFormat="1" ht="16.899999999999999" customHeight="1" x14ac:dyDescent="0.3">
      <c r="B20" s="287" t="s">
        <v>22</v>
      </c>
      <c r="C20" s="532" t="s">
        <v>170</v>
      </c>
      <c r="D20" s="679">
        <v>889</v>
      </c>
      <c r="E20" s="673">
        <v>868</v>
      </c>
      <c r="F20" s="567">
        <f t="shared" si="4"/>
        <v>0.97637795275590555</v>
      </c>
      <c r="G20" s="547">
        <f t="shared" si="5"/>
        <v>-21</v>
      </c>
      <c r="H20" s="566">
        <f t="shared" si="0"/>
        <v>2.0866585297155196E-2</v>
      </c>
      <c r="I20" s="571">
        <f t="shared" si="1"/>
        <v>1.9607400212338207E-2</v>
      </c>
      <c r="J20" s="679">
        <v>271705</v>
      </c>
      <c r="K20" s="673">
        <v>304414</v>
      </c>
      <c r="L20" s="567">
        <f t="shared" si="6"/>
        <v>1.1203842402605768</v>
      </c>
      <c r="M20" s="547">
        <f t="shared" si="7"/>
        <v>32709</v>
      </c>
      <c r="N20" s="566">
        <f t="shared" si="2"/>
        <v>2.1223171089589425E-2</v>
      </c>
      <c r="O20" s="571">
        <f t="shared" si="3"/>
        <v>2.2450287511237534E-2</v>
      </c>
      <c r="P20" s="503"/>
      <c r="Q20" s="572">
        <f t="shared" si="8"/>
        <v>305.62992125984255</v>
      </c>
      <c r="R20" s="574">
        <f t="shared" si="9"/>
        <v>350.70737327188942</v>
      </c>
      <c r="S20" s="632">
        <f t="shared" si="10"/>
        <v>45.077452012046876</v>
      </c>
      <c r="T20" s="530"/>
    </row>
    <row r="21" spans="2:26" s="274" customFormat="1" ht="16.899999999999999" customHeight="1" x14ac:dyDescent="0.3">
      <c r="B21" s="287" t="s">
        <v>24</v>
      </c>
      <c r="C21" s="532" t="s">
        <v>71</v>
      </c>
      <c r="D21" s="679">
        <v>4</v>
      </c>
      <c r="E21" s="673">
        <v>0</v>
      </c>
      <c r="F21" s="567">
        <f t="shared" si="4"/>
        <v>0</v>
      </c>
      <c r="G21" s="547">
        <f t="shared" si="5"/>
        <v>-4</v>
      </c>
      <c r="H21" s="566">
        <f t="shared" si="0"/>
        <v>9.3887897849967135E-5</v>
      </c>
      <c r="I21" s="571">
        <f t="shared" si="1"/>
        <v>0</v>
      </c>
      <c r="J21" s="679">
        <v>-10625</v>
      </c>
      <c r="K21" s="673">
        <v>0</v>
      </c>
      <c r="L21" s="567">
        <f t="shared" si="6"/>
        <v>0</v>
      </c>
      <c r="M21" s="547">
        <f t="shared" si="7"/>
        <v>10625</v>
      </c>
      <c r="N21" s="566">
        <f t="shared" si="2"/>
        <v>-8.2993022883968883E-4</v>
      </c>
      <c r="O21" s="571">
        <f t="shared" si="3"/>
        <v>0</v>
      </c>
      <c r="P21" s="503"/>
      <c r="Q21" s="572">
        <f t="shared" si="8"/>
        <v>-2656.25</v>
      </c>
      <c r="R21" s="574"/>
      <c r="S21" s="632"/>
      <c r="T21" s="530"/>
      <c r="U21" s="273"/>
      <c r="V21" s="273"/>
      <c r="W21" s="273"/>
      <c r="X21" s="273"/>
      <c r="Y21" s="273"/>
      <c r="Z21" s="273"/>
    </row>
    <row r="22" spans="2:26" ht="18" customHeight="1" x14ac:dyDescent="0.25">
      <c r="B22" s="1219" t="s">
        <v>297</v>
      </c>
      <c r="C22" s="1219"/>
      <c r="D22" s="603">
        <f>SUM(D11:D21)</f>
        <v>42604</v>
      </c>
      <c r="E22" s="380">
        <f>SUM(E12+E11+E13+E14+E15+E16+E17+E18+E19+E20+E21)</f>
        <v>44269</v>
      </c>
      <c r="F22" s="568">
        <f t="shared" si="4"/>
        <v>1.0390808374800489</v>
      </c>
      <c r="G22" s="569">
        <f t="shared" si="5"/>
        <v>1665</v>
      </c>
      <c r="H22" s="566">
        <f t="shared" si="0"/>
        <v>1</v>
      </c>
      <c r="I22" s="571">
        <f t="shared" si="1"/>
        <v>1</v>
      </c>
      <c r="J22" s="535">
        <f>SUM(J12+J11+J13+J14+J15+J16+J17+J18+J19+J20+J21)</f>
        <v>12802281</v>
      </c>
      <c r="K22" s="380">
        <f>SUM(K12+K11+K13+K14+K15+K16+K17+K18+K19+K20+K21)</f>
        <v>13559470</v>
      </c>
      <c r="L22" s="568">
        <f t="shared" si="6"/>
        <v>1.0591448508277548</v>
      </c>
      <c r="M22" s="569">
        <f t="shared" si="7"/>
        <v>757189</v>
      </c>
      <c r="N22" s="566">
        <f t="shared" si="2"/>
        <v>1</v>
      </c>
      <c r="O22" s="571">
        <f t="shared" si="3"/>
        <v>1</v>
      </c>
      <c r="P22" s="616"/>
      <c r="Q22" s="617">
        <f t="shared" si="8"/>
        <v>300.49481269364378</v>
      </c>
      <c r="R22" s="575">
        <f t="shared" si="9"/>
        <v>306.29718313040729</v>
      </c>
      <c r="S22" s="633">
        <f t="shared" si="10"/>
        <v>5.8023704367635105</v>
      </c>
      <c r="T22" s="531"/>
    </row>
    <row r="23" spans="2:26" s="266" customFormat="1" ht="7.15" customHeight="1" x14ac:dyDescent="0.25">
      <c r="B23" s="275"/>
      <c r="C23" s="275"/>
      <c r="D23" s="358"/>
      <c r="E23" s="358"/>
      <c r="F23" s="358"/>
      <c r="G23" s="358"/>
      <c r="H23" s="359"/>
      <c r="I23" s="360"/>
      <c r="J23" s="358"/>
      <c r="K23" s="358"/>
      <c r="L23" s="358"/>
      <c r="M23" s="358"/>
      <c r="N23" s="359"/>
      <c r="O23" s="360"/>
      <c r="P23" s="354"/>
      <c r="Q23" s="355"/>
      <c r="R23" s="367"/>
      <c r="S23" s="367"/>
      <c r="T23" s="357"/>
    </row>
    <row r="24" spans="2:26" s="266" customFormat="1" ht="16.899999999999999" customHeight="1" x14ac:dyDescent="0.3">
      <c r="B24" s="287" t="s">
        <v>53</v>
      </c>
      <c r="C24" s="929" t="s">
        <v>324</v>
      </c>
      <c r="D24" s="679">
        <v>923</v>
      </c>
      <c r="E24" s="673">
        <v>993</v>
      </c>
      <c r="F24" s="567">
        <f>IF(D24=0,"",E24/D24)</f>
        <v>1.0758396533044421</v>
      </c>
      <c r="G24" s="547">
        <f>SUM(E24)-D24</f>
        <v>70</v>
      </c>
      <c r="H24" s="566">
        <f t="shared" ref="H24:H32" si="11">SUM(D24)/$D$35</f>
        <v>0.25232367413887369</v>
      </c>
      <c r="I24" s="571">
        <f t="shared" ref="I24:I32" si="12">SUM(E24)/$E$35</f>
        <v>0.26837837837837836</v>
      </c>
      <c r="J24" s="679">
        <v>271825</v>
      </c>
      <c r="K24" s="673">
        <v>276160</v>
      </c>
      <c r="L24" s="567">
        <f>IF(J24=0,"",K24/J24)</f>
        <v>1.0159477605076797</v>
      </c>
      <c r="M24" s="547">
        <f>SUM(K24)-J24</f>
        <v>4335</v>
      </c>
      <c r="N24" s="566">
        <f t="shared" ref="N24:N32" si="13">SUM(J24)/$J$35</f>
        <v>0.25226675823410949</v>
      </c>
      <c r="O24" s="571">
        <f t="shared" ref="O24:O32" si="14">SUM(K24)/$K$35</f>
        <v>0.26359948456068344</v>
      </c>
      <c r="P24" s="503"/>
      <c r="Q24" s="572">
        <f>IF(D24=0,"",J24/D24)</f>
        <v>294.50162513542796</v>
      </c>
      <c r="R24" s="574">
        <f>IF(E24=0,"",K24/E24)</f>
        <v>278.1067472306143</v>
      </c>
      <c r="S24" s="632">
        <f>IF(Q24="","",R24-Q24)</f>
        <v>-16.394877904813654</v>
      </c>
      <c r="T24" s="357"/>
    </row>
    <row r="25" spans="2:26" s="266" customFormat="1" ht="16.899999999999999" customHeight="1" x14ac:dyDescent="0.3">
      <c r="B25" s="287" t="s">
        <v>55</v>
      </c>
      <c r="C25" s="544" t="s">
        <v>330</v>
      </c>
      <c r="D25" s="679">
        <v>611</v>
      </c>
      <c r="E25" s="628">
        <v>571</v>
      </c>
      <c r="F25" s="567">
        <f t="shared" ref="F25:F35" si="15">IF(D25=0,"",E25/D25)</f>
        <v>0.9345335515548282</v>
      </c>
      <c r="G25" s="547">
        <f t="shared" ref="G25:G35" si="16">SUM(E25)-D25</f>
        <v>-40</v>
      </c>
      <c r="H25" s="566">
        <f t="shared" si="11"/>
        <v>0.16703116457080372</v>
      </c>
      <c r="I25" s="571">
        <f t="shared" si="12"/>
        <v>0.15432432432432433</v>
      </c>
      <c r="J25" s="679">
        <v>193255</v>
      </c>
      <c r="K25" s="628">
        <v>163208</v>
      </c>
      <c r="L25" s="567">
        <f t="shared" ref="L25:L35" si="17">IF(J25=0,"",K25/J25)</f>
        <v>0.84452148715427799</v>
      </c>
      <c r="M25" s="547">
        <f t="shared" ref="M25:M35" si="18">SUM(K25)-J25</f>
        <v>-30047</v>
      </c>
      <c r="N25" s="566">
        <f t="shared" si="13"/>
        <v>0.17934999489573375</v>
      </c>
      <c r="O25" s="571">
        <f t="shared" si="14"/>
        <v>0.1557848518111965</v>
      </c>
      <c r="P25" s="503"/>
      <c r="Q25" s="572">
        <f t="shared" ref="Q25:Q35" si="19">IF(D25=0,"",J25/D25)</f>
        <v>316.29296235679215</v>
      </c>
      <c r="R25" s="574">
        <f t="shared" ref="R25:R35" si="20">IF(E25=0,"",K25/E25)</f>
        <v>285.82837127845886</v>
      </c>
      <c r="S25" s="632">
        <f t="shared" ref="S25:S35" si="21">IF(Q25="","",R25-Q25)</f>
        <v>-30.464591078333285</v>
      </c>
      <c r="T25" s="357"/>
    </row>
    <row r="26" spans="2:26" s="266" customFormat="1" ht="16.899999999999999" customHeight="1" x14ac:dyDescent="0.3">
      <c r="B26" s="287" t="s">
        <v>57</v>
      </c>
      <c r="C26" s="545" t="s">
        <v>163</v>
      </c>
      <c r="D26" s="679">
        <v>141</v>
      </c>
      <c r="E26" s="673">
        <v>137</v>
      </c>
      <c r="F26" s="567">
        <f t="shared" si="15"/>
        <v>0.97163120567375882</v>
      </c>
      <c r="G26" s="547">
        <f t="shared" si="16"/>
        <v>-4</v>
      </c>
      <c r="H26" s="566">
        <f t="shared" si="11"/>
        <v>3.8545653362493167E-2</v>
      </c>
      <c r="I26" s="571">
        <f t="shared" si="12"/>
        <v>3.702702702702703E-2</v>
      </c>
      <c r="J26" s="679">
        <v>38994</v>
      </c>
      <c r="K26" s="673">
        <v>35474</v>
      </c>
      <c r="L26" s="567">
        <f t="shared" si="17"/>
        <v>0.90972970200543668</v>
      </c>
      <c r="M26" s="547">
        <f t="shared" si="18"/>
        <v>-3520</v>
      </c>
      <c r="N26" s="566">
        <f t="shared" si="13"/>
        <v>3.6188319582749436E-2</v>
      </c>
      <c r="O26" s="571">
        <f t="shared" si="14"/>
        <v>3.3860545029351402E-2</v>
      </c>
      <c r="P26" s="503"/>
      <c r="Q26" s="572">
        <f t="shared" si="19"/>
        <v>276.55319148936172</v>
      </c>
      <c r="R26" s="574">
        <f t="shared" si="20"/>
        <v>258.93430656934305</v>
      </c>
      <c r="S26" s="632">
        <f t="shared" si="21"/>
        <v>-17.618884920018672</v>
      </c>
      <c r="T26" s="357"/>
    </row>
    <row r="27" spans="2:26" s="266" customFormat="1" ht="16.899999999999999" customHeight="1" x14ac:dyDescent="0.3">
      <c r="B27" s="287" t="s">
        <v>59</v>
      </c>
      <c r="C27" s="545" t="s">
        <v>164</v>
      </c>
      <c r="D27" s="679">
        <v>0</v>
      </c>
      <c r="E27" s="673">
        <v>331</v>
      </c>
      <c r="F27" s="567" t="str">
        <f t="shared" si="15"/>
        <v/>
      </c>
      <c r="G27" s="547">
        <f t="shared" si="16"/>
        <v>331</v>
      </c>
      <c r="H27" s="566">
        <f t="shared" si="11"/>
        <v>0</v>
      </c>
      <c r="I27" s="571">
        <f t="shared" si="12"/>
        <v>8.9459459459459462E-2</v>
      </c>
      <c r="J27" s="679">
        <v>0</v>
      </c>
      <c r="K27" s="673">
        <v>78294</v>
      </c>
      <c r="L27" s="567" t="str">
        <f t="shared" si="17"/>
        <v/>
      </c>
      <c r="M27" s="547">
        <f t="shared" si="18"/>
        <v>78294</v>
      </c>
      <c r="N27" s="566">
        <f t="shared" si="13"/>
        <v>0</v>
      </c>
      <c r="O27" s="571">
        <f t="shared" si="14"/>
        <v>7.4732973798501412E-2</v>
      </c>
      <c r="P27" s="503"/>
      <c r="Q27" s="572" t="str">
        <f t="shared" si="19"/>
        <v/>
      </c>
      <c r="R27" s="574">
        <f t="shared" si="20"/>
        <v>236.53776435045316</v>
      </c>
      <c r="S27" s="632" t="str">
        <f t="shared" si="21"/>
        <v/>
      </c>
      <c r="T27" s="357"/>
    </row>
    <row r="28" spans="2:26" s="266" customFormat="1" ht="16.899999999999999" customHeight="1" x14ac:dyDescent="0.3">
      <c r="B28" s="287" t="s">
        <v>61</v>
      </c>
      <c r="C28" s="545" t="s">
        <v>165</v>
      </c>
      <c r="D28" s="679">
        <v>161</v>
      </c>
      <c r="E28" s="673">
        <v>158</v>
      </c>
      <c r="F28" s="567">
        <f t="shared" si="15"/>
        <v>0.98136645962732916</v>
      </c>
      <c r="G28" s="547">
        <f t="shared" si="16"/>
        <v>-3</v>
      </c>
      <c r="H28" s="566">
        <f t="shared" si="11"/>
        <v>4.4013121924548933E-2</v>
      </c>
      <c r="I28" s="571">
        <f t="shared" si="12"/>
        <v>4.2702702702702704E-2</v>
      </c>
      <c r="J28" s="679">
        <v>56973</v>
      </c>
      <c r="K28" s="673">
        <v>52639</v>
      </c>
      <c r="L28" s="567">
        <f t="shared" si="17"/>
        <v>0.92392887859161354</v>
      </c>
      <c r="M28" s="547">
        <f t="shared" si="18"/>
        <v>-4334</v>
      </c>
      <c r="N28" s="566">
        <f t="shared" si="13"/>
        <v>5.2873701892290702E-2</v>
      </c>
      <c r="O28" s="571">
        <f t="shared" si="14"/>
        <v>5.024483367536868E-2</v>
      </c>
      <c r="P28" s="503"/>
      <c r="Q28" s="572">
        <f t="shared" si="19"/>
        <v>353.86956521739131</v>
      </c>
      <c r="R28" s="574">
        <f t="shared" si="20"/>
        <v>333.15822784810126</v>
      </c>
      <c r="S28" s="632">
        <f t="shared" si="21"/>
        <v>-20.71133736929005</v>
      </c>
      <c r="T28" s="357"/>
    </row>
    <row r="29" spans="2:26" s="266" customFormat="1" ht="16.899999999999999" customHeight="1" x14ac:dyDescent="0.3">
      <c r="B29" s="287" t="s">
        <v>63</v>
      </c>
      <c r="C29" s="545" t="s">
        <v>166</v>
      </c>
      <c r="D29" s="679">
        <v>612</v>
      </c>
      <c r="E29" s="673">
        <v>725</v>
      </c>
      <c r="F29" s="567">
        <f t="shared" si="15"/>
        <v>1.184640522875817</v>
      </c>
      <c r="G29" s="547">
        <f t="shared" si="16"/>
        <v>113</v>
      </c>
      <c r="H29" s="566">
        <f t="shared" si="11"/>
        <v>0.16730453799890652</v>
      </c>
      <c r="I29" s="571">
        <f t="shared" si="12"/>
        <v>0.19594594594594594</v>
      </c>
      <c r="J29" s="679">
        <v>184020</v>
      </c>
      <c r="K29" s="673">
        <v>219779</v>
      </c>
      <c r="L29" s="567">
        <f t="shared" si="17"/>
        <v>1.1943212694272363</v>
      </c>
      <c r="M29" s="547">
        <f t="shared" si="18"/>
        <v>35759</v>
      </c>
      <c r="N29" s="566">
        <f t="shared" si="13"/>
        <v>0.17077946785704343</v>
      </c>
      <c r="O29" s="571">
        <f t="shared" si="14"/>
        <v>0.20978284732496541</v>
      </c>
      <c r="P29" s="503"/>
      <c r="Q29" s="572">
        <f t="shared" si="19"/>
        <v>300.68627450980392</v>
      </c>
      <c r="R29" s="574">
        <f t="shared" si="20"/>
        <v>303.14344827586206</v>
      </c>
      <c r="S29" s="632">
        <f t="shared" si="21"/>
        <v>2.4571737660581334</v>
      </c>
      <c r="T29" s="357"/>
    </row>
    <row r="30" spans="2:26" s="266" customFormat="1" ht="16.899999999999999" customHeight="1" x14ac:dyDescent="0.3">
      <c r="B30" s="953" t="s">
        <v>65</v>
      </c>
      <c r="C30" s="956" t="s">
        <v>167</v>
      </c>
      <c r="D30" s="679">
        <v>0</v>
      </c>
      <c r="E30" s="954">
        <v>23</v>
      </c>
      <c r="F30" s="567" t="str">
        <f t="shared" ref="F30" si="22">IF(D30=0,"",E30/D30)</f>
        <v/>
      </c>
      <c r="G30" s="955">
        <f t="shared" ref="G30" si="23">SUM(E30)-D30</f>
        <v>23</v>
      </c>
      <c r="H30" s="566">
        <f t="shared" si="11"/>
        <v>0</v>
      </c>
      <c r="I30" s="571">
        <f t="shared" si="12"/>
        <v>6.216216216216216E-3</v>
      </c>
      <c r="J30" s="679">
        <v>0</v>
      </c>
      <c r="K30" s="954">
        <v>5799</v>
      </c>
      <c r="L30" s="567" t="str">
        <f t="shared" ref="L30" si="24">IF(J30=0,"",K30/J30)</f>
        <v/>
      </c>
      <c r="M30" s="955">
        <f t="shared" ref="M30" si="25">SUM(K30)-J30</f>
        <v>5799</v>
      </c>
      <c r="N30" s="566">
        <f t="shared" si="13"/>
        <v>0</v>
      </c>
      <c r="O30" s="571">
        <f t="shared" si="14"/>
        <v>5.5352455495633083E-3</v>
      </c>
      <c r="P30" s="503"/>
      <c r="Q30" s="572" t="str">
        <f t="shared" ref="Q30" si="26">IF(D30=0,"",J30/D30)</f>
        <v/>
      </c>
      <c r="R30" s="574">
        <f t="shared" ref="R30" si="27">IF(E30=0,"",K30/E30)</f>
        <v>252.13043478260869</v>
      </c>
      <c r="S30" s="632" t="str">
        <f t="shared" ref="S30" si="28">IF(Q30="","",R30-Q30)</f>
        <v/>
      </c>
      <c r="T30" s="357"/>
    </row>
    <row r="31" spans="2:26" s="266" customFormat="1" ht="16.899999999999999" customHeight="1" x14ac:dyDescent="0.3">
      <c r="B31" s="953" t="s">
        <v>66</v>
      </c>
      <c r="C31" s="545" t="s">
        <v>168</v>
      </c>
      <c r="D31" s="679">
        <v>986</v>
      </c>
      <c r="E31" s="673">
        <v>598</v>
      </c>
      <c r="F31" s="567">
        <f t="shared" si="15"/>
        <v>0.60649087221095332</v>
      </c>
      <c r="G31" s="547">
        <f t="shared" si="16"/>
        <v>-388</v>
      </c>
      <c r="H31" s="566">
        <f t="shared" si="11"/>
        <v>0.26954620010934938</v>
      </c>
      <c r="I31" s="571">
        <f t="shared" si="12"/>
        <v>0.16162162162162161</v>
      </c>
      <c r="J31" s="679">
        <v>246581</v>
      </c>
      <c r="K31" s="673">
        <v>146983</v>
      </c>
      <c r="L31" s="567">
        <f t="shared" si="17"/>
        <v>0.59608404540495818</v>
      </c>
      <c r="M31" s="547">
        <f t="shared" si="18"/>
        <v>-99598</v>
      </c>
      <c r="N31" s="566">
        <f t="shared" si="13"/>
        <v>0.22883910424767756</v>
      </c>
      <c r="O31" s="571">
        <f t="shared" si="14"/>
        <v>0.14029780938290459</v>
      </c>
      <c r="P31" s="503"/>
      <c r="Q31" s="572">
        <f t="shared" si="19"/>
        <v>250.08215010141987</v>
      </c>
      <c r="R31" s="574">
        <f t="shared" si="20"/>
        <v>245.79096989966555</v>
      </c>
      <c r="S31" s="632">
        <f t="shared" si="21"/>
        <v>-4.2911802017543152</v>
      </c>
      <c r="T31" s="357"/>
    </row>
    <row r="32" spans="2:26" s="266" customFormat="1" ht="16.899999999999999" customHeight="1" x14ac:dyDescent="0.3">
      <c r="B32" s="953" t="s">
        <v>67</v>
      </c>
      <c r="C32" s="545" t="s">
        <v>169</v>
      </c>
      <c r="D32" s="679">
        <v>0</v>
      </c>
      <c r="E32" s="673">
        <v>0</v>
      </c>
      <c r="F32" s="567" t="str">
        <f t="shared" si="15"/>
        <v/>
      </c>
      <c r="G32" s="547">
        <f t="shared" si="16"/>
        <v>0</v>
      </c>
      <c r="H32" s="566">
        <f t="shared" si="11"/>
        <v>0</v>
      </c>
      <c r="I32" s="571">
        <f t="shared" si="12"/>
        <v>0</v>
      </c>
      <c r="J32" s="679">
        <v>0</v>
      </c>
      <c r="K32" s="673">
        <v>0</v>
      </c>
      <c r="L32" s="567" t="str">
        <f t="shared" si="17"/>
        <v/>
      </c>
      <c r="M32" s="547">
        <f t="shared" si="18"/>
        <v>0</v>
      </c>
      <c r="N32" s="566">
        <f t="shared" si="13"/>
        <v>0</v>
      </c>
      <c r="O32" s="571">
        <f t="shared" si="14"/>
        <v>0</v>
      </c>
      <c r="P32" s="503"/>
      <c r="Q32" s="572" t="str">
        <f t="shared" si="19"/>
        <v/>
      </c>
      <c r="R32" s="574" t="str">
        <f t="shared" si="20"/>
        <v/>
      </c>
      <c r="S32" s="632" t="str">
        <f t="shared" si="21"/>
        <v/>
      </c>
      <c r="T32" s="357"/>
    </row>
    <row r="33" spans="2:20" s="266" customFormat="1" ht="16.899999999999999" customHeight="1" x14ac:dyDescent="0.3">
      <c r="B33" s="969" t="s">
        <v>22</v>
      </c>
      <c r="C33" s="987" t="s">
        <v>170</v>
      </c>
      <c r="D33" s="679">
        <v>168</v>
      </c>
      <c r="E33" s="989">
        <v>164</v>
      </c>
      <c r="F33" s="567"/>
      <c r="G33" s="985"/>
      <c r="H33" s="566"/>
      <c r="I33" s="571"/>
      <c r="J33" s="679">
        <v>72317</v>
      </c>
      <c r="K33" s="989">
        <v>69314</v>
      </c>
      <c r="L33" s="567"/>
      <c r="M33" s="985"/>
      <c r="N33" s="566"/>
      <c r="O33" s="571"/>
      <c r="P33" s="503"/>
      <c r="Q33" s="572"/>
      <c r="R33" s="574"/>
      <c r="S33" s="632"/>
      <c r="T33" s="357"/>
    </row>
    <row r="34" spans="2:20" s="266" customFormat="1" ht="16.899999999999999" customHeight="1" x14ac:dyDescent="0.3">
      <c r="B34" s="969" t="s">
        <v>24</v>
      </c>
      <c r="C34" s="545" t="s">
        <v>71</v>
      </c>
      <c r="D34" s="679">
        <v>56</v>
      </c>
      <c r="E34" s="673">
        <v>0</v>
      </c>
      <c r="F34" s="567">
        <f t="shared" si="15"/>
        <v>0</v>
      </c>
      <c r="G34" s="547">
        <f t="shared" si="16"/>
        <v>-56</v>
      </c>
      <c r="H34" s="566">
        <f>SUM(D34)/$D$35</f>
        <v>1.530891197375615E-2</v>
      </c>
      <c r="I34" s="571">
        <f>SUM(E34)/$E$35</f>
        <v>0</v>
      </c>
      <c r="J34" s="679">
        <v>13565</v>
      </c>
      <c r="K34" s="673">
        <v>0</v>
      </c>
      <c r="L34" s="567">
        <f t="shared" si="17"/>
        <v>0</v>
      </c>
      <c r="M34" s="547">
        <f t="shared" si="18"/>
        <v>-13565</v>
      </c>
      <c r="N34" s="566">
        <f>SUM(J34)/$J$35</f>
        <v>1.2588976641021595E-2</v>
      </c>
      <c r="O34" s="571">
        <f>SUM(K34)/$K$35</f>
        <v>0</v>
      </c>
      <c r="P34" s="503"/>
      <c r="Q34" s="572">
        <f t="shared" si="19"/>
        <v>242.23214285714286</v>
      </c>
      <c r="R34" s="574"/>
      <c r="S34" s="632"/>
      <c r="T34" s="357"/>
    </row>
    <row r="35" spans="2:20" s="266" customFormat="1" ht="22.5" customHeight="1" x14ac:dyDescent="0.25">
      <c r="B35" s="1214" t="s">
        <v>295</v>
      </c>
      <c r="C35" s="1214"/>
      <c r="D35" s="603">
        <f>SUM(D24:D34)</f>
        <v>3658</v>
      </c>
      <c r="E35" s="380">
        <f>SUM(E24:E34)</f>
        <v>3700</v>
      </c>
      <c r="F35" s="568">
        <f t="shared" si="15"/>
        <v>1.0114816839803171</v>
      </c>
      <c r="G35" s="569">
        <f t="shared" si="16"/>
        <v>42</v>
      </c>
      <c r="H35" s="566">
        <f>SUM(D35)/$D$35</f>
        <v>1</v>
      </c>
      <c r="I35" s="571">
        <f>SUM(E35)/$E$35</f>
        <v>1</v>
      </c>
      <c r="J35" s="603">
        <f>SUM(J24:J34)</f>
        <v>1077530</v>
      </c>
      <c r="K35" s="380">
        <f>SUM(K24:K34)</f>
        <v>1047650</v>
      </c>
      <c r="L35" s="568">
        <f t="shared" si="17"/>
        <v>0.9722699135986933</v>
      </c>
      <c r="M35" s="569">
        <f t="shared" si="18"/>
        <v>-29880</v>
      </c>
      <c r="N35" s="566">
        <f>SUM(J35)/$J$35</f>
        <v>1</v>
      </c>
      <c r="O35" s="571">
        <f>SUM(K35)/$K$35</f>
        <v>1</v>
      </c>
      <c r="P35" s="381"/>
      <c r="Q35" s="617">
        <f t="shared" si="19"/>
        <v>294.56806998359758</v>
      </c>
      <c r="R35" s="575">
        <f t="shared" si="20"/>
        <v>283.14864864864865</v>
      </c>
      <c r="S35" s="633">
        <f t="shared" si="21"/>
        <v>-11.419421334948936</v>
      </c>
      <c r="T35" s="357"/>
    </row>
    <row r="36" spans="2:20" s="266" customFormat="1" ht="18" customHeight="1" x14ac:dyDescent="0.25">
      <c r="B36" s="618"/>
      <c r="C36" s="399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57"/>
    </row>
    <row r="37" spans="2:20" s="266" customFormat="1" ht="21" customHeight="1" x14ac:dyDescent="0.25">
      <c r="B37" s="1215" t="s">
        <v>84</v>
      </c>
      <c r="C37" s="1216" t="s">
        <v>228</v>
      </c>
      <c r="D37" s="1217" t="s">
        <v>225</v>
      </c>
      <c r="E37" s="1217"/>
      <c r="F37" s="1217"/>
      <c r="G37" s="1217"/>
      <c r="H37" s="1217"/>
      <c r="I37" s="1217"/>
      <c r="J37" s="1220" t="s">
        <v>226</v>
      </c>
      <c r="K37" s="1220"/>
      <c r="L37" s="1220"/>
      <c r="M37" s="1220"/>
      <c r="N37" s="1220"/>
      <c r="O37" s="1220"/>
      <c r="P37" s="731"/>
      <c r="Q37" s="1221" t="s">
        <v>238</v>
      </c>
      <c r="R37" s="1222"/>
      <c r="S37" s="1223"/>
      <c r="T37" s="357"/>
    </row>
    <row r="38" spans="2:20" s="266" customFormat="1" ht="21" customHeight="1" x14ac:dyDescent="0.25">
      <c r="B38" s="1215"/>
      <c r="C38" s="1216"/>
      <c r="D38" s="1123" t="s">
        <v>222</v>
      </c>
      <c r="E38" s="1124"/>
      <c r="F38" s="1137" t="str">
        <f>F8</f>
        <v>Indeks19/18</v>
      </c>
      <c r="G38" s="1137" t="str">
        <f>G8</f>
        <v>Razlika 19(-)18</v>
      </c>
      <c r="H38" s="1123" t="s">
        <v>223</v>
      </c>
      <c r="I38" s="1124"/>
      <c r="J38" s="1123" t="s">
        <v>224</v>
      </c>
      <c r="K38" s="1124"/>
      <c r="L38" s="1137" t="str">
        <f>F38</f>
        <v>Indeks19/18</v>
      </c>
      <c r="M38" s="1212" t="str">
        <f>G38</f>
        <v>Razlika 19(-)18</v>
      </c>
      <c r="N38" s="1123" t="s">
        <v>223</v>
      </c>
      <c r="O38" s="1124"/>
      <c r="P38" s="345"/>
      <c r="Q38" s="1123"/>
      <c r="R38" s="1124"/>
      <c r="S38" s="1137" t="str">
        <f>G38</f>
        <v>Razlika 19(-)18</v>
      </c>
      <c r="T38" s="357"/>
    </row>
    <row r="39" spans="2:20" s="266" customFormat="1" ht="21" customHeight="1" x14ac:dyDescent="0.25">
      <c r="B39" s="1215"/>
      <c r="C39" s="1216"/>
      <c r="D39" s="351" t="str">
        <f>D9</f>
        <v>I-I-2018</v>
      </c>
      <c r="E39" s="351" t="str">
        <f>E9</f>
        <v>I-I-2019</v>
      </c>
      <c r="F39" s="1119"/>
      <c r="G39" s="1119"/>
      <c r="H39" s="351" t="str">
        <f>D39</f>
        <v>I-I-2018</v>
      </c>
      <c r="I39" s="351" t="str">
        <f>E39</f>
        <v>I-I-2019</v>
      </c>
      <c r="J39" s="695" t="str">
        <f>D39</f>
        <v>I-I-2018</v>
      </c>
      <c r="K39" s="695" t="str">
        <f>E39</f>
        <v>I-I-2019</v>
      </c>
      <c r="L39" s="1119"/>
      <c r="M39" s="1213"/>
      <c r="N39" s="658" t="str">
        <f>D39</f>
        <v>I-I-2018</v>
      </c>
      <c r="O39" s="658" t="str">
        <f>E39</f>
        <v>I-I-2019</v>
      </c>
      <c r="P39" s="696"/>
      <c r="Q39" s="658" t="str">
        <f>D39</f>
        <v>I-I-2018</v>
      </c>
      <c r="R39" s="658" t="str">
        <f>E39</f>
        <v>I-I-2019</v>
      </c>
      <c r="S39" s="1119"/>
      <c r="T39" s="357"/>
    </row>
    <row r="40" spans="2:20" s="266" customFormat="1" ht="9" customHeight="1" x14ac:dyDescent="0.25">
      <c r="B40" s="396"/>
      <c r="C40" s="397"/>
      <c r="D40" s="631"/>
      <c r="E40" s="631"/>
      <c r="F40" s="605"/>
      <c r="G40" s="605"/>
      <c r="H40" s="606"/>
      <c r="I40" s="606"/>
      <c r="J40" s="631"/>
      <c r="K40" s="631"/>
      <c r="L40" s="605"/>
      <c r="M40" s="605"/>
      <c r="N40" s="606"/>
      <c r="O40" s="606"/>
      <c r="P40" s="345"/>
      <c r="Q40" s="606"/>
      <c r="R40" s="606"/>
      <c r="S40" s="605"/>
      <c r="T40" s="357"/>
    </row>
    <row r="41" spans="2:20" s="266" customFormat="1" ht="16.899999999999999" customHeight="1" x14ac:dyDescent="0.25">
      <c r="B41" s="287" t="s">
        <v>53</v>
      </c>
      <c r="C41" s="325" t="s">
        <v>174</v>
      </c>
      <c r="D41" s="679">
        <v>784</v>
      </c>
      <c r="E41" s="628">
        <v>867</v>
      </c>
      <c r="F41" s="567">
        <f t="shared" ref="F41:F49" si="29">IF(D41=0,"",E41/D41)</f>
        <v>1.1058673469387754</v>
      </c>
      <c r="G41" s="602">
        <f t="shared" ref="G41:G48" si="30">SUM(E41)-D41</f>
        <v>83</v>
      </c>
      <c r="H41" s="566">
        <f>SUM(D41)/$D$49</f>
        <v>0.1416184971098266</v>
      </c>
      <c r="I41" s="571">
        <f>SUM(E41)/$E$49</f>
        <v>0.14447592067988668</v>
      </c>
      <c r="J41" s="679">
        <v>262042</v>
      </c>
      <c r="K41" s="673">
        <v>294969</v>
      </c>
      <c r="L41" s="567">
        <f t="shared" ref="L41:L49" si="31">IF(J41=0,"",K41/J41)</f>
        <v>1.1256554292823289</v>
      </c>
      <c r="M41" s="602">
        <f t="shared" ref="M41:M49" si="32">SUM(K41)-J41</f>
        <v>32927</v>
      </c>
      <c r="N41" s="566">
        <f>SUM(J41)/$J$49</f>
        <v>0.14644994059109348</v>
      </c>
      <c r="O41" s="571">
        <f>SUM(K41)/$K$49</f>
        <v>0.14628220654441149</v>
      </c>
      <c r="P41" s="582"/>
      <c r="Q41" s="572">
        <f t="shared" ref="Q41:Q49" si="33">IF(D41=0,"",J41/D41)</f>
        <v>334.23724489795916</v>
      </c>
      <c r="R41" s="574">
        <f t="shared" ref="R41:R49" si="34">IF(E41=0,"",K41/E41)</f>
        <v>340.2179930795848</v>
      </c>
      <c r="S41" s="632">
        <f t="shared" ref="S41:S49" si="35">IF(Q41="","",R41-Q41)</f>
        <v>5.9807481816256427</v>
      </c>
      <c r="T41" s="357"/>
    </row>
    <row r="42" spans="2:20" s="266" customFormat="1" ht="16.899999999999999" customHeight="1" x14ac:dyDescent="0.25">
      <c r="B42" s="287" t="s">
        <v>55</v>
      </c>
      <c r="C42" s="325" t="s">
        <v>172</v>
      </c>
      <c r="D42" s="679">
        <v>967</v>
      </c>
      <c r="E42" s="673">
        <v>1269</v>
      </c>
      <c r="F42" s="567">
        <f t="shared" si="29"/>
        <v>1.312306101344364</v>
      </c>
      <c r="G42" s="602">
        <f t="shared" si="30"/>
        <v>302</v>
      </c>
      <c r="H42" s="566">
        <f t="shared" ref="H42:H49" si="36">SUM(D42)/$D$49</f>
        <v>0.17467485549132947</v>
      </c>
      <c r="I42" s="571">
        <f t="shared" ref="I42:I49" si="37">SUM(E42)/$E$49</f>
        <v>0.211464755874021</v>
      </c>
      <c r="J42" s="679">
        <v>302913</v>
      </c>
      <c r="K42" s="673">
        <v>423385</v>
      </c>
      <c r="L42" s="567">
        <f t="shared" si="31"/>
        <v>1.3977115541426086</v>
      </c>
      <c r="M42" s="602">
        <f t="shared" si="32"/>
        <v>120472</v>
      </c>
      <c r="N42" s="566">
        <f t="shared" ref="N42:N49" si="38">SUM(J42)/$J$49</f>
        <v>0.1692919106642061</v>
      </c>
      <c r="O42" s="571">
        <f t="shared" ref="O42:O49" si="39">SUM(K42)/$K$49</f>
        <v>0.20996678301043722</v>
      </c>
      <c r="P42" s="582"/>
      <c r="Q42" s="572">
        <f t="shared" si="33"/>
        <v>313.25025853154085</v>
      </c>
      <c r="R42" s="574">
        <f t="shared" si="34"/>
        <v>333.63672182821119</v>
      </c>
      <c r="S42" s="632">
        <f t="shared" si="35"/>
        <v>20.386463296670343</v>
      </c>
      <c r="T42" s="357"/>
    </row>
    <row r="43" spans="2:20" s="266" customFormat="1" ht="16.899999999999999" customHeight="1" x14ac:dyDescent="0.25">
      <c r="B43" s="288" t="s">
        <v>57</v>
      </c>
      <c r="C43" s="325" t="s">
        <v>173</v>
      </c>
      <c r="D43" s="679">
        <v>801</v>
      </c>
      <c r="E43" s="673">
        <v>720</v>
      </c>
      <c r="F43" s="567">
        <f t="shared" si="29"/>
        <v>0.898876404494382</v>
      </c>
      <c r="G43" s="602">
        <f t="shared" si="30"/>
        <v>-81</v>
      </c>
      <c r="H43" s="566">
        <f t="shared" si="36"/>
        <v>0.14468930635838151</v>
      </c>
      <c r="I43" s="571">
        <f t="shared" si="37"/>
        <v>0.11998000333277788</v>
      </c>
      <c r="J43" s="679">
        <v>293191</v>
      </c>
      <c r="K43" s="673">
        <v>290112</v>
      </c>
      <c r="L43" s="567">
        <f t="shared" si="31"/>
        <v>0.98949831338615446</v>
      </c>
      <c r="M43" s="602">
        <f t="shared" si="32"/>
        <v>-3079</v>
      </c>
      <c r="N43" s="566">
        <f t="shared" si="38"/>
        <v>0.16385848273117778</v>
      </c>
      <c r="O43" s="571">
        <f t="shared" si="39"/>
        <v>0.14387350367330906</v>
      </c>
      <c r="P43" s="582"/>
      <c r="Q43" s="572">
        <f t="shared" si="33"/>
        <v>366.03121098626718</v>
      </c>
      <c r="R43" s="574">
        <f t="shared" si="34"/>
        <v>402.93333333333334</v>
      </c>
      <c r="S43" s="632">
        <f t="shared" si="35"/>
        <v>36.902122347066154</v>
      </c>
      <c r="T43" s="357"/>
    </row>
    <row r="44" spans="2:20" s="266" customFormat="1" ht="16.899999999999999" customHeight="1" x14ac:dyDescent="0.25">
      <c r="B44" s="288" t="s">
        <v>59</v>
      </c>
      <c r="C44" s="325" t="s">
        <v>175</v>
      </c>
      <c r="D44" s="679">
        <v>639</v>
      </c>
      <c r="E44" s="673">
        <v>582</v>
      </c>
      <c r="F44" s="567">
        <f t="shared" si="29"/>
        <v>0.91079812206572774</v>
      </c>
      <c r="G44" s="602">
        <f t="shared" si="30"/>
        <v>-57</v>
      </c>
      <c r="H44" s="566">
        <f t="shared" si="36"/>
        <v>0.11542630057803469</v>
      </c>
      <c r="I44" s="571">
        <f t="shared" si="37"/>
        <v>9.6983836027328782E-2</v>
      </c>
      <c r="J44" s="679">
        <v>207173</v>
      </c>
      <c r="K44" s="673">
        <v>195394</v>
      </c>
      <c r="L44" s="567">
        <f t="shared" si="31"/>
        <v>0.94314413557751253</v>
      </c>
      <c r="M44" s="602">
        <f t="shared" si="32"/>
        <v>-11779</v>
      </c>
      <c r="N44" s="566">
        <f t="shared" si="38"/>
        <v>0.11578477321222784</v>
      </c>
      <c r="O44" s="571">
        <f t="shared" si="39"/>
        <v>9.6900574180807941E-2</v>
      </c>
      <c r="P44" s="582"/>
      <c r="Q44" s="572">
        <f t="shared" si="33"/>
        <v>324.21439749608766</v>
      </c>
      <c r="R44" s="574">
        <f t="shared" si="34"/>
        <v>335.72852233676974</v>
      </c>
      <c r="S44" s="632">
        <f t="shared" si="35"/>
        <v>11.514124840682086</v>
      </c>
      <c r="T44" s="357"/>
    </row>
    <row r="45" spans="2:20" s="266" customFormat="1" ht="16.899999999999999" customHeight="1" x14ac:dyDescent="0.25">
      <c r="B45" s="287" t="s">
        <v>61</v>
      </c>
      <c r="C45" s="325" t="s">
        <v>176</v>
      </c>
      <c r="D45" s="679">
        <v>1101</v>
      </c>
      <c r="E45" s="673">
        <v>1162</v>
      </c>
      <c r="F45" s="567">
        <f t="shared" si="29"/>
        <v>1.0554041780199819</v>
      </c>
      <c r="G45" s="602">
        <f t="shared" si="30"/>
        <v>61</v>
      </c>
      <c r="H45" s="566">
        <f t="shared" si="36"/>
        <v>0.19888005780346821</v>
      </c>
      <c r="I45" s="571">
        <f t="shared" si="37"/>
        <v>0.19363439426762205</v>
      </c>
      <c r="J45" s="679">
        <v>350725</v>
      </c>
      <c r="K45" s="673">
        <v>367902</v>
      </c>
      <c r="L45" s="567">
        <f t="shared" si="31"/>
        <v>1.0489756932069285</v>
      </c>
      <c r="M45" s="602">
        <f t="shared" si="32"/>
        <v>17177</v>
      </c>
      <c r="N45" s="566">
        <f t="shared" si="38"/>
        <v>0.19601306437064003</v>
      </c>
      <c r="O45" s="571">
        <f t="shared" si="39"/>
        <v>0.18245143168299743</v>
      </c>
      <c r="P45" s="582"/>
      <c r="Q45" s="572">
        <f t="shared" si="33"/>
        <v>318.55131698455949</v>
      </c>
      <c r="R45" s="574">
        <f t="shared" si="34"/>
        <v>316.61101549053359</v>
      </c>
      <c r="S45" s="632">
        <f t="shared" si="35"/>
        <v>-1.9403014940259027</v>
      </c>
      <c r="T45" s="357"/>
    </row>
    <row r="46" spans="2:20" s="266" customFormat="1" ht="16.899999999999999" customHeight="1" x14ac:dyDescent="0.25">
      <c r="B46" s="288" t="s">
        <v>63</v>
      </c>
      <c r="C46" s="325" t="s">
        <v>177</v>
      </c>
      <c r="D46" s="679">
        <v>476</v>
      </c>
      <c r="E46" s="673">
        <v>582</v>
      </c>
      <c r="F46" s="567">
        <f t="shared" si="29"/>
        <v>1.2226890756302522</v>
      </c>
      <c r="G46" s="602">
        <f t="shared" si="30"/>
        <v>106</v>
      </c>
      <c r="H46" s="566">
        <f t="shared" si="36"/>
        <v>8.5982658959537578E-2</v>
      </c>
      <c r="I46" s="571">
        <f t="shared" si="37"/>
        <v>9.6983836027328782E-2</v>
      </c>
      <c r="J46" s="679">
        <v>140575</v>
      </c>
      <c r="K46" s="673">
        <v>179988</v>
      </c>
      <c r="L46" s="567">
        <f t="shared" si="31"/>
        <v>1.2803699093010847</v>
      </c>
      <c r="M46" s="602">
        <f>SUM(K46)-J46</f>
        <v>39413</v>
      </c>
      <c r="N46" s="566">
        <f t="shared" si="38"/>
        <v>7.8564506447794488E-2</v>
      </c>
      <c r="O46" s="571">
        <f t="shared" si="39"/>
        <v>8.9260369026967351E-2</v>
      </c>
      <c r="P46" s="582"/>
      <c r="Q46" s="572">
        <f t="shared" si="33"/>
        <v>295.32563025210084</v>
      </c>
      <c r="R46" s="574">
        <f t="shared" si="34"/>
        <v>309.25773195876286</v>
      </c>
      <c r="S46" s="632">
        <f t="shared" si="35"/>
        <v>13.932101706662024</v>
      </c>
      <c r="T46" s="357"/>
    </row>
    <row r="47" spans="2:20" s="266" customFormat="1" ht="16.899999999999999" customHeight="1" x14ac:dyDescent="0.25">
      <c r="B47" s="288" t="s">
        <v>65</v>
      </c>
      <c r="C47" s="325" t="s">
        <v>327</v>
      </c>
      <c r="D47" s="679">
        <v>0</v>
      </c>
      <c r="E47" s="940">
        <v>501</v>
      </c>
      <c r="F47" s="567" t="str">
        <f t="shared" ref="F47" si="40">IF(D47=0,"",E47/D47)</f>
        <v/>
      </c>
      <c r="G47" s="941">
        <f t="shared" ref="G47" si="41">SUM(E47)-D47</f>
        <v>501</v>
      </c>
      <c r="H47" s="566">
        <f t="shared" ref="H47" si="42">SUM(D47)/$D$49</f>
        <v>0</v>
      </c>
      <c r="I47" s="571">
        <f t="shared" ref="I47" si="43">SUM(E47)/$E$49</f>
        <v>8.3486085652391268E-2</v>
      </c>
      <c r="J47" s="679">
        <v>0</v>
      </c>
      <c r="K47" s="940">
        <v>164232</v>
      </c>
      <c r="L47" s="567" t="str">
        <f t="shared" ref="L47" si="44">IF(J47=0,"",K47/J47)</f>
        <v/>
      </c>
      <c r="M47" s="941">
        <f>SUM(K47)-J47</f>
        <v>164232</v>
      </c>
      <c r="N47" s="566">
        <f t="shared" ref="N47" si="45">SUM(J47)/$J$49</f>
        <v>0</v>
      </c>
      <c r="O47" s="571">
        <f t="shared" ref="O47" si="46">SUM(K47)/$K$49</f>
        <v>8.1446590472903202E-2</v>
      </c>
      <c r="P47" s="582"/>
      <c r="Q47" s="572" t="str">
        <f t="shared" ref="Q47" si="47">IF(D47=0,"",J47/D47)</f>
        <v/>
      </c>
      <c r="R47" s="574">
        <f t="shared" ref="R47" si="48">IF(E47=0,"",K47/E47)</f>
        <v>327.80838323353294</v>
      </c>
      <c r="S47" s="632" t="str">
        <f t="shared" ref="S47" si="49">IF(Q47="","",R47-Q47)</f>
        <v/>
      </c>
      <c r="T47" s="357"/>
    </row>
    <row r="48" spans="2:20" s="266" customFormat="1" ht="16.899999999999999" customHeight="1" x14ac:dyDescent="0.25">
      <c r="B48" s="288" t="s">
        <v>66</v>
      </c>
      <c r="C48" s="325" t="s">
        <v>178</v>
      </c>
      <c r="D48" s="679">
        <v>768</v>
      </c>
      <c r="E48" s="673">
        <v>318</v>
      </c>
      <c r="F48" s="567">
        <f t="shared" si="29"/>
        <v>0.4140625</v>
      </c>
      <c r="G48" s="602">
        <f t="shared" si="30"/>
        <v>-450</v>
      </c>
      <c r="H48" s="566">
        <f t="shared" si="36"/>
        <v>0.13872832369942195</v>
      </c>
      <c r="I48" s="571">
        <f t="shared" si="37"/>
        <v>5.299116813864356E-2</v>
      </c>
      <c r="J48" s="679">
        <v>232675</v>
      </c>
      <c r="K48" s="673">
        <v>100456</v>
      </c>
      <c r="L48" s="567">
        <f t="shared" si="31"/>
        <v>0.43174384871602017</v>
      </c>
      <c r="M48" s="602">
        <f t="shared" si="32"/>
        <v>-132219</v>
      </c>
      <c r="N48" s="566">
        <f t="shared" si="38"/>
        <v>0.13003732198286028</v>
      </c>
      <c r="O48" s="571">
        <f t="shared" si="39"/>
        <v>4.9818541408166279E-2</v>
      </c>
      <c r="P48" s="582"/>
      <c r="Q48" s="572">
        <f t="shared" si="33"/>
        <v>302.96223958333331</v>
      </c>
      <c r="R48" s="574">
        <f t="shared" si="34"/>
        <v>315.89937106918239</v>
      </c>
      <c r="S48" s="632">
        <f t="shared" si="35"/>
        <v>12.937131485849079</v>
      </c>
      <c r="T48" s="357"/>
    </row>
    <row r="49" spans="2:20" s="266" customFormat="1" ht="18" customHeight="1" x14ac:dyDescent="0.25">
      <c r="B49" s="1214" t="s">
        <v>298</v>
      </c>
      <c r="C49" s="1214"/>
      <c r="D49" s="548">
        <f>SUM(D41:D48)</f>
        <v>5536</v>
      </c>
      <c r="E49" s="380">
        <f>SUM(E41:E48)</f>
        <v>6001</v>
      </c>
      <c r="F49" s="568">
        <f t="shared" si="29"/>
        <v>1.0839956647398843</v>
      </c>
      <c r="G49" s="569">
        <f>SUM(G41:G48)</f>
        <v>465</v>
      </c>
      <c r="H49" s="566">
        <f t="shared" si="36"/>
        <v>1</v>
      </c>
      <c r="I49" s="571">
        <f t="shared" si="37"/>
        <v>1</v>
      </c>
      <c r="J49" s="548">
        <f>SUM(J41:J48)</f>
        <v>1789294</v>
      </c>
      <c r="K49" s="380">
        <f>SUM(K41:K48)</f>
        <v>2016438</v>
      </c>
      <c r="L49" s="568">
        <f t="shared" si="31"/>
        <v>1.1269461586525189</v>
      </c>
      <c r="M49" s="569">
        <f t="shared" si="32"/>
        <v>227144</v>
      </c>
      <c r="N49" s="566">
        <f t="shared" si="38"/>
        <v>1</v>
      </c>
      <c r="O49" s="571">
        <f t="shared" si="39"/>
        <v>1</v>
      </c>
      <c r="P49" s="381"/>
      <c r="Q49" s="617">
        <f t="shared" si="33"/>
        <v>323.21062138728325</v>
      </c>
      <c r="R49" s="575">
        <f t="shared" si="34"/>
        <v>336.01699716713881</v>
      </c>
      <c r="S49" s="633">
        <f t="shared" si="35"/>
        <v>12.806375779855557</v>
      </c>
      <c r="T49" s="357"/>
    </row>
    <row r="50" spans="2:20" s="266" customFormat="1" ht="9" customHeight="1" x14ac:dyDescent="0.25">
      <c r="B50" s="1218"/>
      <c r="C50" s="1218"/>
      <c r="D50" s="1218"/>
      <c r="E50" s="1218"/>
      <c r="F50" s="1218"/>
      <c r="G50" s="1218"/>
      <c r="H50" s="1218"/>
      <c r="I50" s="1218"/>
      <c r="J50" s="1218"/>
      <c r="K50" s="1218"/>
      <c r="L50" s="1218"/>
      <c r="M50" s="1218"/>
      <c r="N50" s="1218"/>
      <c r="O50" s="1218"/>
      <c r="P50" s="1218"/>
      <c r="Q50" s="1218"/>
      <c r="R50" s="1218"/>
      <c r="S50" s="1218"/>
      <c r="T50" s="357"/>
    </row>
    <row r="51" spans="2:20" s="266" customFormat="1" ht="18" customHeight="1" x14ac:dyDescent="0.25">
      <c r="B51" s="1219" t="s">
        <v>294</v>
      </c>
      <c r="C51" s="1219"/>
      <c r="D51" s="548">
        <f>SUM(D22+D49)</f>
        <v>48140</v>
      </c>
      <c r="E51" s="604">
        <f>SUM(E22+E49)</f>
        <v>50270</v>
      </c>
      <c r="F51" s="568">
        <f>IF(D51=0,"",E51/D51)</f>
        <v>1.0442459493144993</v>
      </c>
      <c r="G51" s="569">
        <f>SUM(G22+G49)</f>
        <v>2130</v>
      </c>
      <c r="H51" s="1224"/>
      <c r="I51" s="1225"/>
      <c r="J51" s="548">
        <f>SUM(J22+J49)</f>
        <v>14591575</v>
      </c>
      <c r="K51" s="604">
        <f>SUM(K22+K49)</f>
        <v>15575908</v>
      </c>
      <c r="L51" s="568">
        <f>IF(J51=0,"",K51/J51)</f>
        <v>1.0674589960302434</v>
      </c>
      <c r="M51" s="569">
        <f>SUM(M22+M49)</f>
        <v>984333</v>
      </c>
      <c r="N51" s="1224"/>
      <c r="O51" s="1225"/>
      <c r="P51" s="381">
        <f>SUM(P22+P35)</f>
        <v>0</v>
      </c>
      <c r="Q51" s="617">
        <f>IF(D51=0,"",J51/D51)</f>
        <v>303.10708350643955</v>
      </c>
      <c r="R51" s="575">
        <f>IF(E51=0,"",K51/E51)</f>
        <v>309.84499701611298</v>
      </c>
      <c r="S51" s="633">
        <f>IF(Q51="","",R51-Q51)</f>
        <v>6.7379135096734331</v>
      </c>
      <c r="T51" s="357"/>
    </row>
    <row r="52" spans="2:20" s="266" customFormat="1" ht="9" customHeight="1" x14ac:dyDescent="0.3">
      <c r="B52" s="586"/>
      <c r="C52" s="586"/>
      <c r="D52" s="587"/>
      <c r="E52" s="587"/>
      <c r="F52" s="588"/>
      <c r="G52" s="587"/>
      <c r="H52" s="589"/>
      <c r="I52" s="589"/>
      <c r="J52" s="587"/>
      <c r="K52" s="587"/>
      <c r="L52" s="588"/>
      <c r="M52" s="587"/>
      <c r="N52" s="589"/>
      <c r="O52" s="589"/>
      <c r="P52" s="584"/>
      <c r="Q52" s="585"/>
      <c r="R52" s="585"/>
      <c r="S52" s="590"/>
      <c r="T52" s="357"/>
    </row>
    <row r="53" spans="2:20" s="341" customFormat="1" ht="21" customHeight="1" x14ac:dyDescent="0.3">
      <c r="B53" s="728"/>
      <c r="C53" s="730"/>
      <c r="D53" s="587"/>
      <c r="E53" s="587"/>
      <c r="F53" s="588"/>
      <c r="G53" s="587"/>
      <c r="H53" s="589"/>
      <c r="I53" s="589"/>
      <c r="J53" s="587"/>
      <c r="K53" s="587"/>
      <c r="L53" s="588"/>
      <c r="M53" s="587"/>
      <c r="N53" s="589"/>
      <c r="O53" s="589"/>
      <c r="P53" s="584"/>
      <c r="Q53" s="585"/>
      <c r="R53" s="585"/>
      <c r="S53" s="590"/>
      <c r="T53" s="591"/>
    </row>
    <row r="54" spans="2:20" s="269" customFormat="1" ht="16.149999999999999" hidden="1" customHeight="1" x14ac:dyDescent="0.3">
      <c r="B54" s="608" t="s">
        <v>22</v>
      </c>
      <c r="C54" s="607" t="s">
        <v>71</v>
      </c>
      <c r="D54" s="609"/>
      <c r="E54" s="610"/>
      <c r="F54" s="600"/>
      <c r="G54" s="609"/>
      <c r="H54" s="611"/>
      <c r="I54" s="612"/>
      <c r="J54" s="609"/>
      <c r="K54" s="609"/>
      <c r="L54" s="600"/>
      <c r="M54" s="609"/>
      <c r="N54" s="611"/>
      <c r="O54" s="612"/>
      <c r="P54" s="503"/>
      <c r="Q54" s="613"/>
      <c r="R54" s="614"/>
      <c r="S54" s="615"/>
      <c r="T54" s="279"/>
    </row>
    <row r="55" spans="2:20" s="269" customFormat="1" ht="16.149999999999999" hidden="1" customHeight="1" x14ac:dyDescent="0.3">
      <c r="B55" s="546" t="s">
        <v>24</v>
      </c>
      <c r="C55" s="545" t="s">
        <v>171</v>
      </c>
      <c r="D55" s="547"/>
      <c r="E55" s="550"/>
      <c r="F55" s="567"/>
      <c r="G55" s="547"/>
      <c r="H55" s="566"/>
      <c r="I55" s="571"/>
      <c r="J55" s="547"/>
      <c r="K55" s="547"/>
      <c r="L55" s="567"/>
      <c r="M55" s="547"/>
      <c r="N55" s="566"/>
      <c r="O55" s="571"/>
      <c r="P55" s="503"/>
      <c r="Q55" s="572"/>
      <c r="R55" s="574"/>
      <c r="S55" s="578"/>
      <c r="T55" s="281"/>
    </row>
    <row r="56" spans="2:20" s="269" customFormat="1" ht="16.149999999999999" hidden="1" customHeight="1" x14ac:dyDescent="0.25">
      <c r="B56" s="1136" t="s">
        <v>227</v>
      </c>
      <c r="C56" s="1136"/>
      <c r="D56" s="548"/>
      <c r="E56" s="380"/>
      <c r="F56" s="568"/>
      <c r="G56" s="569"/>
      <c r="H56" s="566"/>
      <c r="I56" s="571"/>
      <c r="J56" s="548"/>
      <c r="K56" s="380"/>
      <c r="L56" s="568"/>
      <c r="M56" s="569"/>
      <c r="N56" s="566"/>
      <c r="O56" s="571"/>
      <c r="P56" s="381"/>
      <c r="Q56" s="573"/>
      <c r="R56" s="575"/>
      <c r="S56" s="579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1"/>
      <c r="Q57" s="341"/>
      <c r="R57" s="341"/>
      <c r="S57" s="341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1"/>
      <c r="Q58" s="341"/>
      <c r="R58" s="341"/>
      <c r="S58" s="341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1"/>
      <c r="Q59" s="341"/>
      <c r="R59" s="341"/>
      <c r="S59" s="341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1"/>
      <c r="Q60" s="341"/>
      <c r="R60" s="341"/>
      <c r="S60" s="341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1"/>
      <c r="Q61" s="341"/>
      <c r="R61" s="341"/>
      <c r="S61" s="341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1"/>
      <c r="Q62" s="341"/>
      <c r="R62" s="341"/>
      <c r="S62" s="341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1"/>
      <c r="Q63" s="341"/>
      <c r="R63" s="341"/>
      <c r="S63" s="341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1"/>
      <c r="Q64" s="341"/>
      <c r="R64" s="341"/>
      <c r="S64" s="341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1"/>
      <c r="Q65" s="341"/>
      <c r="R65" s="341"/>
      <c r="S65" s="341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1"/>
      <c r="Q66" s="341"/>
      <c r="R66" s="341"/>
      <c r="S66" s="341"/>
    </row>
    <row r="67" spans="2:20" s="269" customFormat="1" ht="16.149999999999999" hidden="1" customHeight="1" x14ac:dyDescent="0.25">
      <c r="B67" s="266"/>
      <c r="C67" s="266"/>
      <c r="P67" s="341"/>
      <c r="Q67" s="341"/>
      <c r="R67" s="341"/>
      <c r="S67" s="341"/>
    </row>
    <row r="68" spans="2:20" s="269" customFormat="1" ht="16.149999999999999" hidden="1" customHeight="1" x14ac:dyDescent="0.25">
      <c r="B68" s="266"/>
      <c r="C68" s="266"/>
      <c r="P68" s="341"/>
      <c r="Q68" s="341"/>
      <c r="R68" s="341"/>
      <c r="S68" s="341"/>
    </row>
    <row r="69" spans="2:20" s="269" customFormat="1" ht="16.149999999999999" hidden="1" customHeight="1" x14ac:dyDescent="0.25">
      <c r="B69" s="266"/>
      <c r="C69" s="266"/>
      <c r="P69" s="341"/>
      <c r="Q69" s="341"/>
      <c r="R69" s="341"/>
      <c r="S69" s="341"/>
    </row>
    <row r="70" spans="2:20" s="269" customFormat="1" ht="16.149999999999999" hidden="1" customHeight="1" x14ac:dyDescent="0.25">
      <c r="B70" s="266"/>
      <c r="C70" s="266"/>
      <c r="P70" s="341"/>
      <c r="Q70" s="341"/>
      <c r="R70" s="341"/>
      <c r="S70" s="341"/>
    </row>
    <row r="71" spans="2:20" s="269" customFormat="1" ht="16.149999999999999" hidden="1" customHeight="1" x14ac:dyDescent="0.25">
      <c r="B71" s="266"/>
      <c r="C71" s="266"/>
      <c r="P71" s="341"/>
      <c r="Q71" s="341"/>
      <c r="R71" s="341"/>
      <c r="S71" s="341"/>
    </row>
    <row r="72" spans="2:20" s="269" customFormat="1" ht="16.149999999999999" hidden="1" customHeight="1" x14ac:dyDescent="0.25">
      <c r="B72" s="266"/>
      <c r="C72" s="266"/>
      <c r="P72" s="341"/>
      <c r="Q72" s="341"/>
      <c r="R72" s="341"/>
      <c r="S72" s="34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1"/>
      <c r="Q73" s="341"/>
      <c r="R73" s="341"/>
      <c r="S73" s="341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1"/>
      <c r="Q74" s="341"/>
      <c r="R74" s="341"/>
      <c r="S74" s="341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1"/>
      <c r="Q75" s="341"/>
      <c r="R75" s="341"/>
      <c r="S75" s="341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1"/>
      <c r="Q76" s="341"/>
      <c r="R76" s="341"/>
      <c r="S76" s="341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1"/>
      <c r="Q77" s="341"/>
      <c r="R77" s="341"/>
      <c r="S77" s="341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1"/>
      <c r="Q78" s="341"/>
      <c r="R78" s="341"/>
      <c r="S78" s="341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1"/>
      <c r="Q79" s="341"/>
      <c r="R79" s="341"/>
      <c r="S79" s="341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1"/>
      <c r="Q80" s="341"/>
      <c r="R80" s="341"/>
      <c r="S80" s="341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1"/>
      <c r="Q81" s="341"/>
      <c r="R81" s="341"/>
      <c r="S81" s="341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1"/>
      <c r="Q82" s="341"/>
      <c r="R82" s="341"/>
      <c r="S82" s="341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1"/>
      <c r="Q83" s="341"/>
      <c r="R83" s="341"/>
      <c r="S83" s="341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1"/>
      <c r="Q84" s="341"/>
      <c r="R84" s="341"/>
      <c r="S84" s="341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1"/>
      <c r="Q85" s="341"/>
      <c r="R85" s="341"/>
      <c r="S85" s="341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1"/>
      <c r="Q86" s="341"/>
      <c r="R86" s="341"/>
      <c r="S86" s="341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1"/>
      <c r="Q87" s="341"/>
      <c r="R87" s="341"/>
      <c r="S87" s="341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1"/>
      <c r="Q88" s="341"/>
      <c r="R88" s="341"/>
      <c r="S88" s="341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1"/>
      <c r="Q89" s="341"/>
      <c r="R89" s="341"/>
      <c r="S89" s="341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1"/>
      <c r="Q90" s="341"/>
      <c r="R90" s="341"/>
      <c r="S90" s="341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1"/>
      <c r="Q91" s="341"/>
      <c r="R91" s="341"/>
      <c r="S91" s="341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1"/>
      <c r="Q92" s="341"/>
      <c r="R92" s="341"/>
      <c r="S92" s="341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1"/>
      <c r="Q93" s="341"/>
      <c r="R93" s="341"/>
      <c r="S93" s="341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1"/>
      <c r="Q94" s="341"/>
      <c r="R94" s="341"/>
      <c r="S94" s="341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1"/>
      <c r="Q95" s="341"/>
      <c r="R95" s="341"/>
      <c r="S95" s="341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1"/>
      <c r="Q96" s="341"/>
      <c r="R96" s="341"/>
      <c r="S96" s="341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1"/>
      <c r="Q97" s="341"/>
      <c r="R97" s="341"/>
      <c r="S97" s="341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1"/>
      <c r="Q98" s="341"/>
      <c r="R98" s="341"/>
      <c r="S98" s="341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1"/>
      <c r="Q99" s="341"/>
      <c r="R99" s="341"/>
      <c r="S99" s="341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1"/>
      <c r="Q100" s="341"/>
      <c r="R100" s="341"/>
      <c r="S100" s="341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1"/>
      <c r="Q101" s="341"/>
      <c r="R101" s="341"/>
      <c r="S101" s="341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1"/>
      <c r="Q102" s="341"/>
      <c r="R102" s="341"/>
      <c r="S102" s="341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1"/>
      <c r="Q103" s="341"/>
      <c r="R103" s="341"/>
      <c r="S103" s="341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1"/>
      <c r="Q104" s="341"/>
      <c r="R104" s="341"/>
      <c r="S104" s="341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1"/>
      <c r="Q105" s="341"/>
      <c r="R105" s="341"/>
      <c r="S105" s="341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1"/>
      <c r="Q106" s="341"/>
      <c r="R106" s="341"/>
      <c r="S106" s="341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1"/>
      <c r="Q107" s="341"/>
      <c r="R107" s="341"/>
      <c r="S107" s="341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1"/>
      <c r="Q108" s="341"/>
      <c r="R108" s="341"/>
      <c r="S108" s="341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1"/>
      <c r="Q109" s="341"/>
      <c r="R109" s="341"/>
      <c r="S109" s="341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1"/>
      <c r="Q110" s="341"/>
      <c r="R110" s="341"/>
      <c r="S110" s="341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1"/>
      <c r="Q111" s="341"/>
      <c r="R111" s="341"/>
      <c r="S111" s="341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1"/>
      <c r="Q112" s="341"/>
      <c r="R112" s="341"/>
      <c r="S112" s="341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1"/>
      <c r="Q113" s="341"/>
      <c r="R113" s="341"/>
      <c r="S113" s="341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1"/>
      <c r="Q114" s="341"/>
      <c r="R114" s="341"/>
      <c r="S114" s="341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1"/>
      <c r="Q115" s="341"/>
      <c r="R115" s="341"/>
      <c r="S115" s="341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1"/>
      <c r="Q116" s="341"/>
      <c r="R116" s="341"/>
      <c r="S116" s="341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1"/>
      <c r="Q117" s="341"/>
      <c r="R117" s="341"/>
      <c r="S117" s="341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1"/>
      <c r="Q118" s="341"/>
      <c r="R118" s="341"/>
      <c r="S118" s="341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1"/>
      <c r="Q119" s="341"/>
      <c r="R119" s="341"/>
      <c r="S119" s="341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1"/>
      <c r="Q120" s="341"/>
      <c r="R120" s="341"/>
      <c r="S120" s="341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1"/>
      <c r="Q121" s="341"/>
      <c r="R121" s="341"/>
      <c r="S121" s="341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1"/>
      <c r="Q122" s="341"/>
      <c r="R122" s="341"/>
      <c r="S122" s="341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1"/>
      <c r="Q123" s="341"/>
      <c r="R123" s="341"/>
      <c r="S123" s="341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1"/>
      <c r="Q124" s="341"/>
      <c r="R124" s="341"/>
      <c r="S124" s="341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1"/>
      <c r="Q125" s="341"/>
      <c r="R125" s="341"/>
      <c r="S125" s="341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1"/>
      <c r="Q126" s="341"/>
      <c r="R126" s="341"/>
      <c r="S126" s="341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1"/>
      <c r="Q127" s="341"/>
      <c r="R127" s="341"/>
      <c r="S127" s="341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1"/>
      <c r="Q128" s="341"/>
      <c r="R128" s="341"/>
      <c r="S128" s="341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1"/>
      <c r="Q129" s="341"/>
      <c r="R129" s="341"/>
      <c r="S129" s="341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1"/>
      <c r="Q130" s="341"/>
      <c r="R130" s="341"/>
      <c r="S130" s="341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1"/>
      <c r="Q131" s="341"/>
      <c r="R131" s="341"/>
      <c r="S131" s="341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1"/>
      <c r="Q132" s="341"/>
      <c r="R132" s="341"/>
      <c r="S132" s="341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1"/>
      <c r="Q133" s="341"/>
      <c r="R133" s="341"/>
      <c r="S133" s="341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1"/>
      <c r="Q134" s="341"/>
      <c r="R134" s="341"/>
      <c r="S134" s="341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1"/>
      <c r="Q135" s="341"/>
      <c r="R135" s="341"/>
      <c r="S135" s="341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1"/>
      <c r="Q136" s="341"/>
      <c r="R136" s="341"/>
      <c r="S136" s="341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1"/>
      <c r="Q137" s="341"/>
      <c r="R137" s="341"/>
      <c r="S137" s="341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1"/>
      <c r="Q138" s="341"/>
      <c r="R138" s="341"/>
      <c r="S138" s="341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1"/>
      <c r="Q139" s="341"/>
      <c r="R139" s="341"/>
      <c r="S139" s="341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1"/>
      <c r="Q140" s="341"/>
      <c r="R140" s="341"/>
      <c r="S140" s="341"/>
      <c r="T140" s="271"/>
      <c r="U140" s="269"/>
      <c r="V140" s="269"/>
      <c r="W140" s="269"/>
      <c r="X140" s="269"/>
      <c r="Y140" s="269"/>
      <c r="Z140" s="269"/>
    </row>
  </sheetData>
  <sortState ref="C53:C64">
    <sortCondition ref="C53"/>
  </sortState>
  <mergeCells count="43">
    <mergeCell ref="T8:T9"/>
    <mergeCell ref="B6:E6"/>
    <mergeCell ref="B7:B9"/>
    <mergeCell ref="C7:C9"/>
    <mergeCell ref="D8:E8"/>
    <mergeCell ref="D7:I7"/>
    <mergeCell ref="J7:O7"/>
    <mergeCell ref="L8:L9"/>
    <mergeCell ref="F8:F9"/>
    <mergeCell ref="G8:G9"/>
    <mergeCell ref="H8:I8"/>
    <mergeCell ref="J8:K8"/>
    <mergeCell ref="B35:C35"/>
    <mergeCell ref="B4:S4"/>
    <mergeCell ref="B5:S5"/>
    <mergeCell ref="M8:M9"/>
    <mergeCell ref="S8:S9"/>
    <mergeCell ref="Q7:S7"/>
    <mergeCell ref="R6:S6"/>
    <mergeCell ref="N8:O8"/>
    <mergeCell ref="Q8:R8"/>
    <mergeCell ref="B22:C22"/>
    <mergeCell ref="B56:C56"/>
    <mergeCell ref="B49:C49"/>
    <mergeCell ref="B37:B39"/>
    <mergeCell ref="C37:C39"/>
    <mergeCell ref="D37:I37"/>
    <mergeCell ref="B50:S50"/>
    <mergeCell ref="B51:C51"/>
    <mergeCell ref="J37:O37"/>
    <mergeCell ref="Q37:S37"/>
    <mergeCell ref="D38:E38"/>
    <mergeCell ref="F38:F39"/>
    <mergeCell ref="G38:G39"/>
    <mergeCell ref="H38:I38"/>
    <mergeCell ref="S38:S39"/>
    <mergeCell ref="H51:I51"/>
    <mergeCell ref="N51:O51"/>
    <mergeCell ref="J38:K38"/>
    <mergeCell ref="L38:L39"/>
    <mergeCell ref="M38:M39"/>
    <mergeCell ref="N38:O38"/>
    <mergeCell ref="Q38:R38"/>
  </mergeCells>
  <conditionalFormatting sqref="T11 T13:T22">
    <cfRule type="cellIs" dxfId="839" priority="111" stopIfTrue="1" operator="greaterThan">
      <formula>0</formula>
    </cfRule>
  </conditionalFormatting>
  <conditionalFormatting sqref="T48:T53 T11 T13:T29 T31:T46">
    <cfRule type="cellIs" dxfId="838" priority="109" operator="lessThan">
      <formula>1</formula>
    </cfRule>
    <cfRule type="cellIs" dxfId="837" priority="110" operator="greaterThan">
      <formula>1</formula>
    </cfRule>
  </conditionalFormatting>
  <conditionalFormatting sqref="T12">
    <cfRule type="cellIs" dxfId="836" priority="108" stopIfTrue="1" operator="greaterThan">
      <formula>0</formula>
    </cfRule>
  </conditionalFormatting>
  <conditionalFormatting sqref="T12">
    <cfRule type="cellIs" dxfId="835" priority="106" operator="lessThan">
      <formula>1</formula>
    </cfRule>
    <cfRule type="cellIs" dxfId="834" priority="107" operator="greaterThan">
      <formula>1</formula>
    </cfRule>
  </conditionalFormatting>
  <conditionalFormatting sqref="T48:T53 T11:T29 T31:T46">
    <cfRule type="cellIs" dxfId="833" priority="105" operator="lessThan">
      <formula>1</formula>
    </cfRule>
  </conditionalFormatting>
  <conditionalFormatting sqref="F52:F56 L52:L56 F24:F29 L24:L29 F11:F22 L11:L22 L31:L35 F31:F35">
    <cfRule type="cellIs" dxfId="832" priority="103" operator="lessThan">
      <formula>1</formula>
    </cfRule>
    <cfRule type="cellIs" dxfId="831" priority="104" operator="greaterThan">
      <formula>1</formula>
    </cfRule>
  </conditionalFormatting>
  <conditionalFormatting sqref="G52:G56 M52:M56 G24:G29 M24:M29 G11:G22 M11:M22 M31:M35 G31:G35">
    <cfRule type="cellIs" dxfId="830" priority="101" operator="lessThan">
      <formula>0</formula>
    </cfRule>
    <cfRule type="cellIs" dxfId="829" priority="102" operator="greaterThan">
      <formula>0</formula>
    </cfRule>
  </conditionalFormatting>
  <conditionalFormatting sqref="G49">
    <cfRule type="cellIs" dxfId="828" priority="81" operator="lessThan">
      <formula>0</formula>
    </cfRule>
    <cfRule type="cellIs" dxfId="827" priority="82" operator="greaterThan">
      <formula>0</formula>
    </cfRule>
  </conditionalFormatting>
  <conditionalFormatting sqref="G51 M51">
    <cfRule type="cellIs" dxfId="826" priority="53" operator="lessThan">
      <formula>0</formula>
    </cfRule>
    <cfRule type="cellIs" dxfId="825" priority="54" operator="greaterThan">
      <formula>0</formula>
    </cfRule>
  </conditionalFormatting>
  <conditionalFormatting sqref="L51">
    <cfRule type="cellIs" dxfId="824" priority="49" operator="lessThan">
      <formula>1</formula>
    </cfRule>
    <cfRule type="cellIs" dxfId="823" priority="50" operator="greaterThan">
      <formula>1</formula>
    </cfRule>
  </conditionalFormatting>
  <conditionalFormatting sqref="F51">
    <cfRule type="cellIs" dxfId="822" priority="51" operator="lessThan">
      <formula>1</formula>
    </cfRule>
    <cfRule type="cellIs" dxfId="821" priority="52" operator="greaterThan">
      <formula>1</formula>
    </cfRule>
  </conditionalFormatting>
  <conditionalFormatting sqref="F41">
    <cfRule type="cellIs" dxfId="820" priority="47" operator="lessThan">
      <formula>1</formula>
    </cfRule>
    <cfRule type="cellIs" dxfId="819" priority="48" operator="greaterThan">
      <formula>1</formula>
    </cfRule>
  </conditionalFormatting>
  <conditionalFormatting sqref="G41:G46 G48">
    <cfRule type="cellIs" dxfId="818" priority="45" operator="lessThan">
      <formula>0</formula>
    </cfRule>
    <cfRule type="cellIs" dxfId="817" priority="46" operator="greaterThan">
      <formula>0</formula>
    </cfRule>
  </conditionalFormatting>
  <conditionalFormatting sqref="F42:F46 F48:F49">
    <cfRule type="cellIs" dxfId="816" priority="43" operator="lessThan">
      <formula>1</formula>
    </cfRule>
    <cfRule type="cellIs" dxfId="815" priority="44" operator="greaterThan">
      <formula>1</formula>
    </cfRule>
  </conditionalFormatting>
  <conditionalFormatting sqref="M41:M46 M48:M49">
    <cfRule type="cellIs" dxfId="814" priority="39" operator="lessThan">
      <formula>0</formula>
    </cfRule>
    <cfRule type="cellIs" dxfId="813" priority="40" operator="greaterThan">
      <formula>0</formula>
    </cfRule>
  </conditionalFormatting>
  <conditionalFormatting sqref="L41:L46 L48:L49">
    <cfRule type="cellIs" dxfId="812" priority="41" operator="lessThan">
      <formula>1</formula>
    </cfRule>
    <cfRule type="cellIs" dxfId="811" priority="42" operator="greaterThan">
      <formula>1</formula>
    </cfRule>
  </conditionalFormatting>
  <conditionalFormatting sqref="S24:S29 S11:S22 S31:S35">
    <cfRule type="cellIs" dxfId="810" priority="26" operator="lessThan">
      <formula>0</formula>
    </cfRule>
  </conditionalFormatting>
  <conditionalFormatting sqref="S41:S46 S48:S49">
    <cfRule type="cellIs" dxfId="809" priority="24" operator="lessThan">
      <formula>0</formula>
    </cfRule>
  </conditionalFormatting>
  <conditionalFormatting sqref="S51">
    <cfRule type="cellIs" dxfId="808" priority="23" operator="lessThan">
      <formula>0</formula>
    </cfRule>
  </conditionalFormatting>
  <conditionalFormatting sqref="T47">
    <cfRule type="cellIs" dxfId="807" priority="19" operator="lessThan">
      <formula>1</formula>
    </cfRule>
    <cfRule type="cellIs" dxfId="806" priority="20" operator="greaterThan">
      <formula>1</formula>
    </cfRule>
  </conditionalFormatting>
  <conditionalFormatting sqref="T47">
    <cfRule type="cellIs" dxfId="805" priority="18" operator="lessThan">
      <formula>1</formula>
    </cfRule>
  </conditionalFormatting>
  <conditionalFormatting sqref="G47">
    <cfRule type="cellIs" dxfId="804" priority="16" operator="lessThan">
      <formula>0</formula>
    </cfRule>
    <cfRule type="cellIs" dxfId="803" priority="17" operator="greaterThan">
      <formula>0</formula>
    </cfRule>
  </conditionalFormatting>
  <conditionalFormatting sqref="F47">
    <cfRule type="cellIs" dxfId="802" priority="14" operator="lessThan">
      <formula>1</formula>
    </cfRule>
    <cfRule type="cellIs" dxfId="801" priority="15" operator="greaterThan">
      <formula>1</formula>
    </cfRule>
  </conditionalFormatting>
  <conditionalFormatting sqref="M47">
    <cfRule type="cellIs" dxfId="800" priority="10" operator="lessThan">
      <formula>0</formula>
    </cfRule>
    <cfRule type="cellIs" dxfId="799" priority="11" operator="greaterThan">
      <formula>0</formula>
    </cfRule>
  </conditionalFormatting>
  <conditionalFormatting sqref="L47">
    <cfRule type="cellIs" dxfId="798" priority="12" operator="lessThan">
      <formula>1</formula>
    </cfRule>
    <cfRule type="cellIs" dxfId="797" priority="13" operator="greaterThan">
      <formula>1</formula>
    </cfRule>
  </conditionalFormatting>
  <conditionalFormatting sqref="S47">
    <cfRule type="cellIs" dxfId="796" priority="9" operator="lessThan">
      <formula>0</formula>
    </cfRule>
  </conditionalFormatting>
  <conditionalFormatting sqref="T30">
    <cfRule type="cellIs" dxfId="795" priority="7" operator="lessThan">
      <formula>1</formula>
    </cfRule>
    <cfRule type="cellIs" dxfId="794" priority="8" operator="greaterThan">
      <formula>1</formula>
    </cfRule>
  </conditionalFormatting>
  <conditionalFormatting sqref="T30">
    <cfRule type="cellIs" dxfId="793" priority="6" operator="lessThan">
      <formula>1</formula>
    </cfRule>
  </conditionalFormatting>
  <conditionalFormatting sqref="F30 L30">
    <cfRule type="cellIs" dxfId="792" priority="4" operator="lessThan">
      <formula>1</formula>
    </cfRule>
    <cfRule type="cellIs" dxfId="791" priority="5" operator="greaterThan">
      <formula>1</formula>
    </cfRule>
  </conditionalFormatting>
  <conditionalFormatting sqref="G30 M30">
    <cfRule type="cellIs" dxfId="790" priority="2" operator="lessThan">
      <formula>0</formula>
    </cfRule>
    <cfRule type="cellIs" dxfId="789" priority="3" operator="greaterThan">
      <formula>0</formula>
    </cfRule>
  </conditionalFormatting>
  <conditionalFormatting sqref="S30">
    <cfRule type="cellIs" dxfId="788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P53:P55 Q47:S49 F47:I49 F53:I56 J53:K55 D53:E55 L53:O56 D47:E48 P47:P48 J47:K48 O52 P51:S52 J51:N52 I52 D51:H52 Q53:S56 D41:K46 P41:S46 L41:O49 D11:T12 J13:K21 D13:E21 P13:P21 D24:S25 D30:E34 P30:P34 L26:S29 D26:I29 J26:K34 L13:O22 F13:I22 Q13:T22 Q30:S36 L30:O36 F30:I36">
      <formula1>-100000000000</formula1>
      <formula2>100000000000</formula2>
    </dataValidation>
  </dataValidations>
  <printOptions horizontalCentered="1"/>
  <pageMargins left="0.27559055118110237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topLeftCell="A19" zoomScaleNormal="100" workbookViewId="0">
      <selection activeCell="B24" sqref="B24:B34"/>
    </sheetView>
  </sheetViews>
  <sheetFormatPr defaultColWidth="0" defaultRowHeight="0" customHeight="1" zeroHeight="1" x14ac:dyDescent="0.25"/>
  <cols>
    <col min="1" max="1" width="0.85546875" style="816" customWidth="1"/>
    <col min="2" max="2" width="4.7109375" style="835" customWidth="1"/>
    <col min="3" max="3" width="15.5703125" style="835" customWidth="1"/>
    <col min="4" max="4" width="8.28515625" style="816" customWidth="1"/>
    <col min="5" max="5" width="8.42578125" style="816" customWidth="1"/>
    <col min="6" max="6" width="6.28515625" style="816" customWidth="1"/>
    <col min="7" max="7" width="7.28515625" style="816" customWidth="1"/>
    <col min="8" max="8" width="8.28515625" style="816" customWidth="1"/>
    <col min="9" max="9" width="8" style="816" customWidth="1"/>
    <col min="10" max="11" width="11.140625" style="816" customWidth="1"/>
    <col min="12" max="12" width="6.28515625" style="816" customWidth="1"/>
    <col min="13" max="13" width="10.5703125" style="816" customWidth="1"/>
    <col min="14" max="14" width="8.28515625" style="816" customWidth="1"/>
    <col min="15" max="15" width="7.7109375" style="816" customWidth="1"/>
    <col min="16" max="16" width="1.140625" style="814" customWidth="1"/>
    <col min="17" max="17" width="9" style="814" customWidth="1"/>
    <col min="18" max="18" width="7.85546875" style="814" customWidth="1"/>
    <col min="19" max="19" width="7.140625" style="814" customWidth="1"/>
    <col min="20" max="20" width="5.28515625" style="816" customWidth="1"/>
    <col min="21" max="26" width="0" style="813" hidden="1" customWidth="1"/>
    <col min="27" max="16384" width="0" style="816" hidden="1"/>
  </cols>
  <sheetData>
    <row r="1" spans="2:26" s="813" customFormat="1" ht="9.75" customHeight="1" x14ac:dyDescent="0.25">
      <c r="B1" s="812"/>
      <c r="C1" s="812"/>
      <c r="P1" s="814"/>
      <c r="Q1" s="814"/>
      <c r="R1" s="814"/>
      <c r="S1" s="814"/>
    </row>
    <row r="2" spans="2:26" ht="20.25" customHeight="1" x14ac:dyDescent="0.25">
      <c r="B2" s="815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T2" s="812"/>
    </row>
    <row r="3" spans="2:26" ht="12" customHeight="1" x14ac:dyDescent="0.25">
      <c r="B3" s="817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9"/>
      <c r="Q3" s="819"/>
      <c r="R3" s="819"/>
      <c r="S3" s="819"/>
      <c r="T3" s="818"/>
    </row>
    <row r="4" spans="2:26" s="813" customFormat="1" ht="19.5" customHeight="1" x14ac:dyDescent="0.25">
      <c r="B4" s="1184" t="s">
        <v>326</v>
      </c>
      <c r="C4" s="1184"/>
      <c r="D4" s="1184"/>
      <c r="E4" s="1184"/>
      <c r="F4" s="1184"/>
      <c r="G4" s="1184"/>
      <c r="H4" s="1184"/>
      <c r="I4" s="1184"/>
      <c r="J4" s="1184"/>
      <c r="K4" s="1184"/>
      <c r="L4" s="1184"/>
      <c r="M4" s="1184"/>
      <c r="N4" s="1184"/>
      <c r="O4" s="1184"/>
      <c r="P4" s="1184"/>
      <c r="Q4" s="1184"/>
      <c r="R4" s="1184"/>
      <c r="S4" s="1184"/>
      <c r="T4" s="820"/>
      <c r="U4" s="820"/>
      <c r="V4" s="820"/>
    </row>
    <row r="5" spans="2:26" s="813" customFormat="1" ht="13.15" customHeight="1" x14ac:dyDescent="0.25">
      <c r="B5" s="1185" t="str">
        <f>'01-01'!B5:Q5</f>
        <v>za period od 01.01. do 31.01.2019. godine.</v>
      </c>
      <c r="C5" s="1185"/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5"/>
      <c r="P5" s="1185"/>
      <c r="Q5" s="1185"/>
      <c r="R5" s="1185"/>
      <c r="S5" s="1185"/>
      <c r="T5" s="580"/>
    </row>
    <row r="6" spans="2:26" s="813" customFormat="1" ht="16.5" customHeight="1" x14ac:dyDescent="0.25">
      <c r="B6" s="1232" t="s">
        <v>299</v>
      </c>
      <c r="C6" s="1232"/>
      <c r="D6" s="1232"/>
      <c r="E6" s="1232"/>
      <c r="F6" s="1232"/>
      <c r="G6" s="1232"/>
      <c r="H6" s="821"/>
      <c r="I6" s="821"/>
      <c r="J6" s="821"/>
      <c r="K6" s="821"/>
      <c r="L6" s="821"/>
      <c r="M6" s="821"/>
      <c r="N6" s="821"/>
      <c r="O6" s="821"/>
      <c r="P6" s="822"/>
      <c r="Q6" s="822"/>
      <c r="R6" s="1187" t="s">
        <v>179</v>
      </c>
      <c r="S6" s="1187"/>
      <c r="T6" s="823"/>
    </row>
    <row r="7" spans="2:26" ht="17.25" customHeight="1" x14ac:dyDescent="0.25">
      <c r="B7" s="1078" t="s">
        <v>84</v>
      </c>
      <c r="C7" s="1081" t="s">
        <v>229</v>
      </c>
      <c r="D7" s="1188" t="s">
        <v>225</v>
      </c>
      <c r="E7" s="1189"/>
      <c r="F7" s="1189"/>
      <c r="G7" s="1189"/>
      <c r="H7" s="1189"/>
      <c r="I7" s="1190"/>
      <c r="J7" s="1191" t="s">
        <v>226</v>
      </c>
      <c r="K7" s="1192"/>
      <c r="L7" s="1192"/>
      <c r="M7" s="1192"/>
      <c r="N7" s="1192"/>
      <c r="O7" s="1193"/>
      <c r="P7" s="824"/>
      <c r="Q7" s="1194" t="s">
        <v>238</v>
      </c>
      <c r="R7" s="1195"/>
      <c r="S7" s="1196"/>
      <c r="T7" s="825"/>
    </row>
    <row r="8" spans="2:26" ht="21.6" customHeight="1" x14ac:dyDescent="0.25">
      <c r="B8" s="1078"/>
      <c r="C8" s="1081"/>
      <c r="D8" s="1197" t="s">
        <v>222</v>
      </c>
      <c r="E8" s="1198"/>
      <c r="F8" s="1199" t="str">
        <f>'01-07_10.01'!F8:F9</f>
        <v>Indeks19/18</v>
      </c>
      <c r="G8" s="1199" t="str">
        <f>'01-07_10.01'!G8:G9</f>
        <v>Razlika 19(-)18</v>
      </c>
      <c r="H8" s="1197" t="s">
        <v>223</v>
      </c>
      <c r="I8" s="1198"/>
      <c r="J8" s="1197" t="s">
        <v>224</v>
      </c>
      <c r="K8" s="1198"/>
      <c r="L8" s="1199" t="str">
        <f>F8</f>
        <v>Indeks19/18</v>
      </c>
      <c r="M8" s="1201" t="str">
        <f>G8</f>
        <v>Razlika 19(-)18</v>
      </c>
      <c r="N8" s="1197" t="s">
        <v>223</v>
      </c>
      <c r="O8" s="1198"/>
      <c r="P8" s="826"/>
      <c r="Q8" s="1197"/>
      <c r="R8" s="1198"/>
      <c r="S8" s="1199" t="str">
        <f>G8</f>
        <v>Razlika 19(-)18</v>
      </c>
      <c r="T8" s="1092"/>
    </row>
    <row r="9" spans="2:26" ht="16.149999999999999" customHeight="1" x14ac:dyDescent="0.25">
      <c r="B9" s="1079"/>
      <c r="C9" s="1082"/>
      <c r="D9" s="827" t="str">
        <f>'01-06'!D9</f>
        <v>I-I-2018</v>
      </c>
      <c r="E9" s="827" t="str">
        <f>'01-06'!E9</f>
        <v>I-I-2019</v>
      </c>
      <c r="F9" s="1093"/>
      <c r="G9" s="1093"/>
      <c r="H9" s="828" t="str">
        <f>D9</f>
        <v>I-I-2018</v>
      </c>
      <c r="I9" s="829" t="str">
        <f>E9</f>
        <v>I-I-2019</v>
      </c>
      <c r="J9" s="807" t="str">
        <f>D9</f>
        <v>I-I-2018</v>
      </c>
      <c r="K9" s="807" t="str">
        <f>E9</f>
        <v>I-I-2019</v>
      </c>
      <c r="L9" s="1093"/>
      <c r="M9" s="1202"/>
      <c r="N9" s="830" t="str">
        <f>D9</f>
        <v>I-I-2018</v>
      </c>
      <c r="O9" s="829" t="str">
        <f>E9</f>
        <v>I-I-2019</v>
      </c>
      <c r="P9" s="808"/>
      <c r="Q9" s="829" t="str">
        <f>D9</f>
        <v>I-I-2018</v>
      </c>
      <c r="R9" s="829" t="str">
        <f>E9</f>
        <v>I-I-2019</v>
      </c>
      <c r="S9" s="1093"/>
      <c r="T9" s="1093"/>
    </row>
    <row r="10" spans="2:26" s="835" customFormat="1" ht="6" customHeight="1" x14ac:dyDescent="0.25">
      <c r="B10" s="831"/>
      <c r="C10" s="832"/>
      <c r="D10" s="833"/>
      <c r="E10" s="833"/>
      <c r="F10" s="834"/>
      <c r="G10" s="834"/>
      <c r="H10" s="834"/>
      <c r="I10" s="834"/>
      <c r="J10" s="833"/>
      <c r="K10" s="834"/>
      <c r="L10" s="834"/>
      <c r="M10" s="834"/>
      <c r="N10" s="834"/>
      <c r="O10" s="834"/>
      <c r="P10" s="826"/>
      <c r="Q10" s="826"/>
      <c r="R10" s="826"/>
      <c r="S10" s="826"/>
      <c r="T10" s="833"/>
      <c r="U10" s="812"/>
      <c r="V10" s="812"/>
      <c r="W10" s="812"/>
      <c r="X10" s="812"/>
      <c r="Y10" s="812"/>
      <c r="Z10" s="812"/>
    </row>
    <row r="11" spans="2:26" ht="16.899999999999999" customHeight="1" x14ac:dyDescent="0.3">
      <c r="B11" s="836" t="s">
        <v>53</v>
      </c>
      <c r="C11" s="929" t="s">
        <v>324</v>
      </c>
      <c r="D11" s="837">
        <v>7554</v>
      </c>
      <c r="E11" s="838">
        <v>7518</v>
      </c>
      <c r="F11" s="839">
        <f t="shared" ref="F11:F21" si="0">IF(D11=0,"",E11/D11)</f>
        <v>0.99523431294678311</v>
      </c>
      <c r="G11" s="840">
        <f t="shared" ref="G11:G21" si="1">SUM(E11)-D11</f>
        <v>-36</v>
      </c>
      <c r="H11" s="841">
        <f t="shared" ref="H11:H21" si="2">SUM(D11)/$D$22</f>
        <v>0.17667282550225694</v>
      </c>
      <c r="I11" s="842">
        <f t="shared" ref="I11:I21" si="3">SUM(E11)/$E$22</f>
        <v>0.16916811052856595</v>
      </c>
      <c r="J11" s="837">
        <v>2483065</v>
      </c>
      <c r="K11" s="838">
        <v>2534538</v>
      </c>
      <c r="L11" s="839">
        <f t="shared" ref="L11:L21" si="4">IF(J11=0,"",K11/J11)</f>
        <v>1.0207296224625615</v>
      </c>
      <c r="M11" s="840">
        <f t="shared" ref="M11:M21" si="5">SUM(K11)-J11</f>
        <v>51473</v>
      </c>
      <c r="N11" s="841">
        <f t="shared" ref="N11:N21" si="6">SUM(J11)/$J$22</f>
        <v>0.18966511806821928</v>
      </c>
      <c r="O11" s="842">
        <f t="shared" ref="O11:O21" si="7">SUM(K11)/$K$22</f>
        <v>0.18327800727258212</v>
      </c>
      <c r="P11" s="843"/>
      <c r="Q11" s="844">
        <f t="shared" ref="Q11:Q20" si="8">IF(D11=0,"",J11/D11)</f>
        <v>328.70863118877418</v>
      </c>
      <c r="R11" s="845">
        <f t="shared" ref="R11:R20" si="9">IF(E11=0,"",K11/E11)</f>
        <v>337.1292897047087</v>
      </c>
      <c r="S11" s="846">
        <f t="shared" ref="S11:S20" si="10">IF(Q11="","",R11-Q11)</f>
        <v>8.4206585159345195</v>
      </c>
      <c r="T11" s="847"/>
    </row>
    <row r="12" spans="2:26" ht="16.899999999999999" customHeight="1" x14ac:dyDescent="0.3">
      <c r="B12" s="836" t="s">
        <v>55</v>
      </c>
      <c r="C12" s="810" t="s">
        <v>166</v>
      </c>
      <c r="D12" s="837">
        <v>7185</v>
      </c>
      <c r="E12" s="838">
        <v>7327</v>
      </c>
      <c r="F12" s="839">
        <f t="shared" si="0"/>
        <v>1.0197633959638135</v>
      </c>
      <c r="G12" s="840">
        <f t="shared" si="1"/>
        <v>142</v>
      </c>
      <c r="H12" s="841">
        <f t="shared" si="2"/>
        <v>0.16804265968145568</v>
      </c>
      <c r="I12" s="842">
        <f t="shared" si="3"/>
        <v>0.16487027744650209</v>
      </c>
      <c r="J12" s="837">
        <v>2223634</v>
      </c>
      <c r="K12" s="838">
        <v>2321246</v>
      </c>
      <c r="L12" s="839">
        <f t="shared" si="4"/>
        <v>1.0438975119106833</v>
      </c>
      <c r="M12" s="840">
        <f t="shared" si="5"/>
        <v>97612</v>
      </c>
      <c r="N12" s="841">
        <f t="shared" si="6"/>
        <v>0.16984887836222842</v>
      </c>
      <c r="O12" s="842">
        <f t="shared" si="7"/>
        <v>0.16785439447719946</v>
      </c>
      <c r="P12" s="843"/>
      <c r="Q12" s="844">
        <f t="shared" si="8"/>
        <v>309.48281141266528</v>
      </c>
      <c r="R12" s="845">
        <f t="shared" si="9"/>
        <v>316.80715163095402</v>
      </c>
      <c r="S12" s="846">
        <f t="shared" si="10"/>
        <v>7.3243402182887394</v>
      </c>
      <c r="T12" s="847"/>
    </row>
    <row r="13" spans="2:26" ht="16.899999999999999" customHeight="1" x14ac:dyDescent="0.3">
      <c r="B13" s="836" t="s">
        <v>57</v>
      </c>
      <c r="C13" s="810" t="s">
        <v>168</v>
      </c>
      <c r="D13" s="837">
        <v>6835</v>
      </c>
      <c r="E13" s="838">
        <v>7500</v>
      </c>
      <c r="F13" s="839">
        <f t="shared" si="0"/>
        <v>1.097293343087052</v>
      </c>
      <c r="G13" s="840">
        <f t="shared" si="1"/>
        <v>665</v>
      </c>
      <c r="H13" s="841">
        <f t="shared" si="2"/>
        <v>0.15985686554248427</v>
      </c>
      <c r="I13" s="842">
        <f t="shared" si="3"/>
        <v>0.16876307913863325</v>
      </c>
      <c r="J13" s="837">
        <v>1906874</v>
      </c>
      <c r="K13" s="838">
        <v>2166605</v>
      </c>
      <c r="L13" s="839">
        <f t="shared" si="4"/>
        <v>1.1362077410463407</v>
      </c>
      <c r="M13" s="840">
        <f t="shared" si="5"/>
        <v>259731</v>
      </c>
      <c r="N13" s="841">
        <f t="shared" si="6"/>
        <v>0.1456536507708085</v>
      </c>
      <c r="O13" s="842">
        <f t="shared" si="7"/>
        <v>0.15667196425810653</v>
      </c>
      <c r="P13" s="843"/>
      <c r="Q13" s="844">
        <f t="shared" si="8"/>
        <v>278.98668617410385</v>
      </c>
      <c r="R13" s="845">
        <f t="shared" si="9"/>
        <v>288.88066666666668</v>
      </c>
      <c r="S13" s="846">
        <f t="shared" si="10"/>
        <v>9.8939804925628323</v>
      </c>
      <c r="T13" s="847"/>
    </row>
    <row r="14" spans="2:26" s="813" customFormat="1" ht="16.899999999999999" customHeight="1" x14ac:dyDescent="0.3">
      <c r="B14" s="836" t="s">
        <v>59</v>
      </c>
      <c r="C14" s="810" t="s">
        <v>164</v>
      </c>
      <c r="D14" s="837">
        <v>6780</v>
      </c>
      <c r="E14" s="838">
        <v>6868</v>
      </c>
      <c r="F14" s="839">
        <f t="shared" si="0"/>
        <v>1.0129793510324483</v>
      </c>
      <c r="G14" s="840">
        <f t="shared" si="1"/>
        <v>88</v>
      </c>
      <c r="H14" s="841">
        <f t="shared" si="2"/>
        <v>0.15857052646350306</v>
      </c>
      <c r="I14" s="842">
        <f t="shared" si="3"/>
        <v>0.15454197700321776</v>
      </c>
      <c r="J14" s="837">
        <v>1966700</v>
      </c>
      <c r="K14" s="838">
        <v>1877767</v>
      </c>
      <c r="L14" s="839">
        <f t="shared" si="4"/>
        <v>0.95478059693903494</v>
      </c>
      <c r="M14" s="840">
        <f t="shared" si="5"/>
        <v>-88933</v>
      </c>
      <c r="N14" s="841">
        <f t="shared" si="6"/>
        <v>0.15022336817794416</v>
      </c>
      <c r="O14" s="842">
        <f t="shared" si="7"/>
        <v>0.13578545434403222</v>
      </c>
      <c r="P14" s="843"/>
      <c r="Q14" s="844">
        <f t="shared" si="8"/>
        <v>290.07374631268436</v>
      </c>
      <c r="R14" s="845">
        <f t="shared" si="9"/>
        <v>273.40812463599303</v>
      </c>
      <c r="S14" s="846">
        <f t="shared" si="10"/>
        <v>-16.66562167669133</v>
      </c>
      <c r="T14" s="847"/>
    </row>
    <row r="15" spans="2:26" s="813" customFormat="1" ht="16.899999999999999" customHeight="1" x14ac:dyDescent="0.3">
      <c r="B15" s="836" t="s">
        <v>61</v>
      </c>
      <c r="C15" s="810" t="s">
        <v>167</v>
      </c>
      <c r="D15" s="837">
        <v>4024</v>
      </c>
      <c r="E15" s="838">
        <v>3747</v>
      </c>
      <c r="F15" s="839">
        <f t="shared" si="0"/>
        <v>0.9311630218687873</v>
      </c>
      <c r="G15" s="840">
        <f t="shared" si="1"/>
        <v>-277</v>
      </c>
      <c r="H15" s="841">
        <f t="shared" si="2"/>
        <v>9.4113244614916852E-2</v>
      </c>
      <c r="I15" s="842">
        <f t="shared" si="3"/>
        <v>8.4314034337661173E-2</v>
      </c>
      <c r="J15" s="837">
        <v>1190412</v>
      </c>
      <c r="K15" s="838">
        <v>1153795</v>
      </c>
      <c r="L15" s="839">
        <f t="shared" si="4"/>
        <v>0.96924006142411201</v>
      </c>
      <c r="M15" s="840">
        <f t="shared" si="5"/>
        <v>-36617</v>
      </c>
      <c r="N15" s="841">
        <f t="shared" si="6"/>
        <v>9.0927797915006284E-2</v>
      </c>
      <c r="O15" s="842">
        <f t="shared" si="7"/>
        <v>8.3433449567956328E-2</v>
      </c>
      <c r="P15" s="843"/>
      <c r="Q15" s="844">
        <f t="shared" si="8"/>
        <v>295.8280318091451</v>
      </c>
      <c r="R15" s="845">
        <f t="shared" si="9"/>
        <v>307.92500667200426</v>
      </c>
      <c r="S15" s="846">
        <f t="shared" si="10"/>
        <v>12.096974862859156</v>
      </c>
      <c r="T15" s="847"/>
    </row>
    <row r="16" spans="2:26" s="813" customFormat="1" ht="16.899999999999999" customHeight="1" x14ac:dyDescent="0.3">
      <c r="B16" s="836" t="s">
        <v>63</v>
      </c>
      <c r="C16" s="942" t="s">
        <v>165</v>
      </c>
      <c r="D16" s="837">
        <v>2571</v>
      </c>
      <c r="E16" s="838">
        <v>2989</v>
      </c>
      <c r="F16" s="839">
        <f t="shared" si="0"/>
        <v>1.162582652664333</v>
      </c>
      <c r="G16" s="840">
        <f t="shared" si="1"/>
        <v>418</v>
      </c>
      <c r="H16" s="841">
        <f t="shared" si="2"/>
        <v>6.0130504946558458E-2</v>
      </c>
      <c r="I16" s="842">
        <f t="shared" si="3"/>
        <v>6.7257712472716641E-2</v>
      </c>
      <c r="J16" s="837">
        <v>924802</v>
      </c>
      <c r="K16" s="838">
        <v>1078995</v>
      </c>
      <c r="L16" s="839">
        <f t="shared" si="4"/>
        <v>1.1667308245440646</v>
      </c>
      <c r="M16" s="840">
        <f t="shared" si="5"/>
        <v>154193</v>
      </c>
      <c r="N16" s="841">
        <f t="shared" si="6"/>
        <v>7.0639584755020648E-2</v>
      </c>
      <c r="O16" s="842">
        <f t="shared" si="7"/>
        <v>7.8024497347082486E-2</v>
      </c>
      <c r="P16" s="843"/>
      <c r="Q16" s="844">
        <f t="shared" si="8"/>
        <v>359.70517308440293</v>
      </c>
      <c r="R16" s="845">
        <f t="shared" si="9"/>
        <v>360.98862495817997</v>
      </c>
      <c r="S16" s="846">
        <f t="shared" si="10"/>
        <v>1.2834518737770395</v>
      </c>
      <c r="T16" s="847"/>
    </row>
    <row r="17" spans="2:20" s="813" customFormat="1" ht="16.899999999999999" customHeight="1" x14ac:dyDescent="0.3">
      <c r="B17" s="836" t="s">
        <v>65</v>
      </c>
      <c r="C17" s="943" t="s">
        <v>330</v>
      </c>
      <c r="D17" s="837">
        <v>2762</v>
      </c>
      <c r="E17" s="838">
        <v>3510</v>
      </c>
      <c r="F17" s="839">
        <f t="shared" si="0"/>
        <v>1.270818247646633</v>
      </c>
      <c r="G17" s="840">
        <f t="shared" si="1"/>
        <v>748</v>
      </c>
      <c r="H17" s="841">
        <f t="shared" si="2"/>
        <v>6.459760974811142E-2</v>
      </c>
      <c r="I17" s="842">
        <f t="shared" si="3"/>
        <v>7.8981121036880361E-2</v>
      </c>
      <c r="J17" s="837">
        <v>843832</v>
      </c>
      <c r="K17" s="838">
        <v>1060871</v>
      </c>
      <c r="L17" s="839">
        <f t="shared" si="4"/>
        <v>1.2572064107547474</v>
      </c>
      <c r="M17" s="840">
        <f t="shared" si="5"/>
        <v>217039</v>
      </c>
      <c r="N17" s="841">
        <f t="shared" si="6"/>
        <v>6.445481528262112E-2</v>
      </c>
      <c r="O17" s="842">
        <f t="shared" si="7"/>
        <v>7.6713911116452566E-2</v>
      </c>
      <c r="P17" s="843"/>
      <c r="Q17" s="844">
        <f t="shared" si="8"/>
        <v>305.51484431571328</v>
      </c>
      <c r="R17" s="845">
        <f t="shared" si="9"/>
        <v>302.24245014245014</v>
      </c>
      <c r="S17" s="846">
        <f t="shared" si="10"/>
        <v>-3.2723941732631374</v>
      </c>
      <c r="T17" s="847"/>
    </row>
    <row r="18" spans="2:20" s="813" customFormat="1" ht="16.899999999999999" customHeight="1" x14ac:dyDescent="0.3">
      <c r="B18" s="836" t="s">
        <v>66</v>
      </c>
      <c r="C18" s="810" t="s">
        <v>169</v>
      </c>
      <c r="D18" s="837">
        <v>2268</v>
      </c>
      <c r="E18" s="838">
        <v>2260</v>
      </c>
      <c r="F18" s="839">
        <f t="shared" si="0"/>
        <v>0.99647266313932981</v>
      </c>
      <c r="G18" s="840">
        <f t="shared" si="1"/>
        <v>-8</v>
      </c>
      <c r="H18" s="841">
        <f t="shared" si="2"/>
        <v>5.3043946020534652E-2</v>
      </c>
      <c r="I18" s="842">
        <f t="shared" si="3"/>
        <v>5.0853941180441481E-2</v>
      </c>
      <c r="J18" s="837">
        <v>713359</v>
      </c>
      <c r="K18" s="838">
        <v>747912</v>
      </c>
      <c r="L18" s="839">
        <f t="shared" si="4"/>
        <v>1.0484370422185745</v>
      </c>
      <c r="M18" s="840">
        <f t="shared" si="5"/>
        <v>34553</v>
      </c>
      <c r="N18" s="841">
        <f t="shared" si="6"/>
        <v>5.4488834951975422E-2</v>
      </c>
      <c r="O18" s="842">
        <f t="shared" si="7"/>
        <v>5.408315873553738E-2</v>
      </c>
      <c r="P18" s="843"/>
      <c r="Q18" s="844">
        <f t="shared" si="8"/>
        <v>314.53218694885362</v>
      </c>
      <c r="R18" s="845">
        <f t="shared" si="9"/>
        <v>330.93451327433627</v>
      </c>
      <c r="S18" s="846">
        <f t="shared" si="10"/>
        <v>16.402326325482647</v>
      </c>
      <c r="T18" s="847"/>
    </row>
    <row r="19" spans="2:20" s="813" customFormat="1" ht="16.899999999999999" customHeight="1" x14ac:dyDescent="0.3">
      <c r="B19" s="836" t="s">
        <v>67</v>
      </c>
      <c r="C19" s="907" t="s">
        <v>163</v>
      </c>
      <c r="D19" s="837">
        <v>1877</v>
      </c>
      <c r="E19" s="838">
        <v>1842</v>
      </c>
      <c r="F19" s="839">
        <f t="shared" si="0"/>
        <v>0.98135322322855623</v>
      </c>
      <c r="G19" s="840">
        <f t="shared" si="1"/>
        <v>-35</v>
      </c>
      <c r="H19" s="841">
        <f t="shared" si="2"/>
        <v>4.3899244568140892E-2</v>
      </c>
      <c r="I19" s="842">
        <f t="shared" si="3"/>
        <v>4.1448212236448324E-2</v>
      </c>
      <c r="J19" s="837">
        <v>570035</v>
      </c>
      <c r="K19" s="838">
        <v>574078</v>
      </c>
      <c r="L19" s="839">
        <f t="shared" si="4"/>
        <v>1.0070925469488716</v>
      </c>
      <c r="M19" s="840">
        <f t="shared" si="5"/>
        <v>4043</v>
      </c>
      <c r="N19" s="841">
        <f t="shared" si="6"/>
        <v>4.3541250663199471E-2</v>
      </c>
      <c r="O19" s="842">
        <f t="shared" si="7"/>
        <v>4.1512840548861132E-2</v>
      </c>
      <c r="P19" s="843"/>
      <c r="Q19" s="844">
        <f t="shared" si="8"/>
        <v>303.69472562599896</v>
      </c>
      <c r="R19" s="845">
        <f t="shared" si="9"/>
        <v>311.66015200868623</v>
      </c>
      <c r="S19" s="846">
        <f t="shared" si="10"/>
        <v>7.9654263826872693</v>
      </c>
      <c r="T19" s="847"/>
    </row>
    <row r="20" spans="2:20" s="813" customFormat="1" ht="16.899999999999999" customHeight="1" x14ac:dyDescent="0.3">
      <c r="B20" s="836" t="s">
        <v>22</v>
      </c>
      <c r="C20" s="810" t="s">
        <v>170</v>
      </c>
      <c r="D20" s="837">
        <v>897</v>
      </c>
      <c r="E20" s="838">
        <v>880</v>
      </c>
      <c r="F20" s="839">
        <f t="shared" si="0"/>
        <v>0.98104793756967668</v>
      </c>
      <c r="G20" s="840">
        <f t="shared" si="1"/>
        <v>-17</v>
      </c>
      <c r="H20" s="841">
        <f t="shared" si="2"/>
        <v>2.097902097902098E-2</v>
      </c>
      <c r="I20" s="842">
        <f t="shared" si="3"/>
        <v>1.9801534618932966E-2</v>
      </c>
      <c r="J20" s="837">
        <v>279750</v>
      </c>
      <c r="K20" s="838">
        <v>313119</v>
      </c>
      <c r="L20" s="839">
        <f t="shared" si="4"/>
        <v>1.1192815013404827</v>
      </c>
      <c r="M20" s="840">
        <f t="shared" si="5"/>
        <v>33369</v>
      </c>
      <c r="N20" s="841">
        <f t="shared" si="6"/>
        <v>2.1368275409457405E-2</v>
      </c>
      <c r="O20" s="842">
        <f t="shared" si="7"/>
        <v>2.2642322332189789E-2</v>
      </c>
      <c r="P20" s="843"/>
      <c r="Q20" s="844">
        <f t="shared" si="8"/>
        <v>311.87290969899664</v>
      </c>
      <c r="R20" s="845">
        <f t="shared" si="9"/>
        <v>355.81704545454545</v>
      </c>
      <c r="S20" s="846">
        <f t="shared" si="10"/>
        <v>43.944135755548814</v>
      </c>
      <c r="T20" s="847"/>
    </row>
    <row r="21" spans="2:20" ht="16.899999999999999" customHeight="1" x14ac:dyDescent="0.3">
      <c r="B21" s="836" t="s">
        <v>24</v>
      </c>
      <c r="C21" s="810" t="s">
        <v>71</v>
      </c>
      <c r="D21" s="837">
        <v>4</v>
      </c>
      <c r="E21" s="838">
        <v>0</v>
      </c>
      <c r="F21" s="839">
        <f t="shared" si="0"/>
        <v>0</v>
      </c>
      <c r="G21" s="840">
        <f t="shared" si="1"/>
        <v>-4</v>
      </c>
      <c r="H21" s="841">
        <f t="shared" si="2"/>
        <v>9.355193301681596E-5</v>
      </c>
      <c r="I21" s="842">
        <f t="shared" si="3"/>
        <v>0</v>
      </c>
      <c r="J21" s="837">
        <v>-10625</v>
      </c>
      <c r="K21" s="838">
        <v>0</v>
      </c>
      <c r="L21" s="839">
        <f t="shared" si="4"/>
        <v>0</v>
      </c>
      <c r="M21" s="840">
        <f t="shared" si="5"/>
        <v>10625</v>
      </c>
      <c r="N21" s="841">
        <f t="shared" si="6"/>
        <v>-8.1157435648073254E-4</v>
      </c>
      <c r="O21" s="842">
        <f t="shared" si="7"/>
        <v>0</v>
      </c>
      <c r="P21" s="843"/>
      <c r="Q21" s="844">
        <f>IF(D21=0,"",J21/D21)</f>
        <v>-2656.25</v>
      </c>
      <c r="R21" s="845"/>
      <c r="S21" s="846"/>
      <c r="T21" s="847"/>
    </row>
    <row r="22" spans="2:20" ht="18" customHeight="1" x14ac:dyDescent="0.25">
      <c r="B22" s="1200" t="s">
        <v>297</v>
      </c>
      <c r="C22" s="1200"/>
      <c r="D22" s="751">
        <f>SUM(D11:D21)</f>
        <v>42757</v>
      </c>
      <c r="E22" s="760">
        <f>SUM(E11+E12+E13+E14+E15+E16+E17+E18+E19+E20+E21)</f>
        <v>44441</v>
      </c>
      <c r="F22" s="850">
        <f t="shared" ref="F22" si="11">IF(D22=0,"",E22/D22)</f>
        <v>1.0393853638000796</v>
      </c>
      <c r="G22" s="851">
        <f t="shared" ref="G22" si="12">SUM(E22)-D22</f>
        <v>1684</v>
      </c>
      <c r="H22" s="841">
        <f t="shared" ref="H22" si="13">SUM(D22)/$D$22</f>
        <v>1</v>
      </c>
      <c r="I22" s="842">
        <f t="shared" ref="I22" si="14">SUM(E22)/$E$22</f>
        <v>1</v>
      </c>
      <c r="J22" s="751">
        <f>SUM(J11+J12+J13+J14+J15+J16+J17+J18+J19+J20+J21)</f>
        <v>13091838</v>
      </c>
      <c r="K22" s="760">
        <f>SUM(K11+K12+K13+K14+K15+K16+K17+K18+K19+K20+K21)</f>
        <v>13828926</v>
      </c>
      <c r="L22" s="850">
        <f t="shared" ref="L22" si="15">IF(J22=0,"",K22/J22)</f>
        <v>1.0563013382842044</v>
      </c>
      <c r="M22" s="851">
        <f t="shared" ref="M22" si="16">SUM(K22)-J22</f>
        <v>737088</v>
      </c>
      <c r="N22" s="841">
        <f t="shared" ref="N22" si="17">SUM(J22)/$J$22</f>
        <v>1</v>
      </c>
      <c r="O22" s="842">
        <f t="shared" ref="O22" si="18">SUM(K22)/$K$22</f>
        <v>1</v>
      </c>
      <c r="P22" s="852"/>
      <c r="Q22" s="853">
        <f t="shared" ref="Q22:R22" si="19">IF(D22=0,"",J22/D22)</f>
        <v>306.19168791075145</v>
      </c>
      <c r="R22" s="854">
        <f t="shared" si="19"/>
        <v>311.17495105870705</v>
      </c>
      <c r="S22" s="855">
        <f t="shared" ref="S22" si="20">IF(Q22="","",R22-Q22)</f>
        <v>4.9832631479555971</v>
      </c>
      <c r="T22" s="856"/>
    </row>
    <row r="23" spans="2:20" s="812" customFormat="1" ht="7.15" customHeight="1" x14ac:dyDescent="0.25">
      <c r="B23" s="857"/>
      <c r="C23" s="857"/>
      <c r="D23" s="858"/>
      <c r="E23" s="858"/>
      <c r="F23" s="858"/>
      <c r="G23" s="858"/>
      <c r="H23" s="859"/>
      <c r="I23" s="860"/>
      <c r="J23" s="858"/>
      <c r="K23" s="858"/>
      <c r="L23" s="858"/>
      <c r="M23" s="858"/>
      <c r="N23" s="859"/>
      <c r="O23" s="860"/>
      <c r="P23" s="861"/>
      <c r="Q23" s="862"/>
      <c r="R23" s="863"/>
      <c r="S23" s="863"/>
      <c r="T23" s="864"/>
    </row>
    <row r="24" spans="2:20" s="812" customFormat="1" ht="16.899999999999999" customHeight="1" x14ac:dyDescent="0.3">
      <c r="B24" s="836" t="s">
        <v>53</v>
      </c>
      <c r="C24" s="929" t="s">
        <v>324</v>
      </c>
      <c r="D24" s="837">
        <v>923</v>
      </c>
      <c r="E24" s="838">
        <v>993</v>
      </c>
      <c r="F24" s="839">
        <f t="shared" ref="F24:F34" si="21">IF(D24=0,"",E24/D24)</f>
        <v>1.0758396533044421</v>
      </c>
      <c r="G24" s="840">
        <f t="shared" ref="G24:G34" si="22">SUM(E24)-D24</f>
        <v>70</v>
      </c>
      <c r="H24" s="841">
        <f t="shared" ref="H24:H34" si="23">SUM(D24)/$D$35</f>
        <v>0.25088339222614842</v>
      </c>
      <c r="I24" s="842">
        <f t="shared" ref="I24:I34" si="24">SUM(E24)/$E$35</f>
        <v>0.26722282023681376</v>
      </c>
      <c r="J24" s="837">
        <v>271825</v>
      </c>
      <c r="K24" s="838">
        <v>276160</v>
      </c>
      <c r="L24" s="839">
        <f t="shared" ref="L24:L34" si="25">IF(J24=0,"",K24/J24)</f>
        <v>1.0159477605076797</v>
      </c>
      <c r="M24" s="840">
        <f t="shared" ref="M24:M34" si="26">SUM(K24)-J24</f>
        <v>4335</v>
      </c>
      <c r="N24" s="841">
        <f t="shared" ref="N24:N34" si="27">SUM(J24)/$J$35</f>
        <v>0.24666739262606738</v>
      </c>
      <c r="O24" s="842">
        <f t="shared" ref="O24:O34" si="28">SUM(K24)/$K$35</f>
        <v>0.25903105352364214</v>
      </c>
      <c r="P24" s="843"/>
      <c r="Q24" s="844">
        <f t="shared" ref="Q24:Q34" si="29">IF(D24=0,"",J24/D24)</f>
        <v>294.50162513542796</v>
      </c>
      <c r="R24" s="845">
        <f t="shared" ref="R24:R34" si="30">IF(E24=0,"",K24/E24)</f>
        <v>278.1067472306143</v>
      </c>
      <c r="S24" s="846">
        <f t="shared" ref="S24:S33" si="31">IF(Q24="","",R24-Q24)</f>
        <v>-16.394877904813654</v>
      </c>
      <c r="T24" s="864"/>
    </row>
    <row r="25" spans="2:20" s="812" customFormat="1" ht="16.899999999999999" customHeight="1" x14ac:dyDescent="0.3">
      <c r="B25" s="836" t="s">
        <v>55</v>
      </c>
      <c r="C25" s="810" t="s">
        <v>166</v>
      </c>
      <c r="D25" s="837">
        <v>616</v>
      </c>
      <c r="E25" s="838">
        <v>729</v>
      </c>
      <c r="F25" s="839">
        <f t="shared" si="21"/>
        <v>1.1834415584415585</v>
      </c>
      <c r="G25" s="840">
        <f t="shared" si="22"/>
        <v>113</v>
      </c>
      <c r="H25" s="841">
        <f t="shared" si="23"/>
        <v>0.16743680347920631</v>
      </c>
      <c r="I25" s="842">
        <f t="shared" si="24"/>
        <v>0.19617868675995695</v>
      </c>
      <c r="J25" s="837">
        <v>190998</v>
      </c>
      <c r="K25" s="838">
        <v>226543</v>
      </c>
      <c r="L25" s="839">
        <f t="shared" si="25"/>
        <v>1.1861014251458131</v>
      </c>
      <c r="M25" s="840">
        <f t="shared" si="26"/>
        <v>35545</v>
      </c>
      <c r="N25" s="841">
        <f t="shared" si="27"/>
        <v>0.17332099202352108</v>
      </c>
      <c r="O25" s="842">
        <f t="shared" si="28"/>
        <v>0.21249156995367344</v>
      </c>
      <c r="P25" s="843"/>
      <c r="Q25" s="844">
        <f t="shared" si="29"/>
        <v>310.06168831168833</v>
      </c>
      <c r="R25" s="845">
        <f t="shared" si="30"/>
        <v>310.75857338820299</v>
      </c>
      <c r="S25" s="846">
        <f t="shared" si="31"/>
        <v>0.69688507651466125</v>
      </c>
      <c r="T25" s="864"/>
    </row>
    <row r="26" spans="2:20" s="812" customFormat="1" ht="16.899999999999999" customHeight="1" x14ac:dyDescent="0.3">
      <c r="B26" s="836" t="s">
        <v>57</v>
      </c>
      <c r="C26" s="936" t="s">
        <v>330</v>
      </c>
      <c r="D26" s="837">
        <v>620</v>
      </c>
      <c r="E26" s="838">
        <v>576</v>
      </c>
      <c r="F26" s="839">
        <f t="shared" si="21"/>
        <v>0.92903225806451617</v>
      </c>
      <c r="G26" s="840">
        <f t="shared" si="22"/>
        <v>-44</v>
      </c>
      <c r="H26" s="841">
        <f t="shared" si="23"/>
        <v>0.1685240554498505</v>
      </c>
      <c r="I26" s="842">
        <f t="shared" si="24"/>
        <v>0.155005382131324</v>
      </c>
      <c r="J26" s="837">
        <v>198657</v>
      </c>
      <c r="K26" s="838">
        <v>165658</v>
      </c>
      <c r="L26" s="839">
        <f t="shared" si="25"/>
        <v>0.83388956845215623</v>
      </c>
      <c r="M26" s="840">
        <f t="shared" si="26"/>
        <v>-32999</v>
      </c>
      <c r="N26" s="841">
        <f t="shared" si="27"/>
        <v>0.1802711458361691</v>
      </c>
      <c r="O26" s="842">
        <f t="shared" si="28"/>
        <v>0.15538298908103818</v>
      </c>
      <c r="P26" s="843"/>
      <c r="Q26" s="844">
        <f t="shared" si="29"/>
        <v>320.41451612903228</v>
      </c>
      <c r="R26" s="845">
        <f t="shared" si="30"/>
        <v>287.60069444444446</v>
      </c>
      <c r="S26" s="846">
        <f t="shared" si="31"/>
        <v>-32.813821684587822</v>
      </c>
      <c r="T26" s="864"/>
    </row>
    <row r="27" spans="2:20" s="812" customFormat="1" ht="16.899999999999999" customHeight="1" x14ac:dyDescent="0.3">
      <c r="B27" s="836" t="s">
        <v>59</v>
      </c>
      <c r="C27" s="935" t="s">
        <v>168</v>
      </c>
      <c r="D27" s="837">
        <v>986</v>
      </c>
      <c r="E27" s="838">
        <v>598</v>
      </c>
      <c r="F27" s="839">
        <f t="shared" si="21"/>
        <v>0.60649087221095332</v>
      </c>
      <c r="G27" s="840">
        <f t="shared" si="22"/>
        <v>-388</v>
      </c>
      <c r="H27" s="841">
        <f t="shared" si="23"/>
        <v>0.26800761076379453</v>
      </c>
      <c r="I27" s="842">
        <f t="shared" si="24"/>
        <v>0.16092572658772875</v>
      </c>
      <c r="J27" s="837">
        <v>246581</v>
      </c>
      <c r="K27" s="838">
        <v>146983</v>
      </c>
      <c r="L27" s="839">
        <f t="shared" si="25"/>
        <v>0.59608404540495818</v>
      </c>
      <c r="M27" s="840">
        <f t="shared" si="26"/>
        <v>-99598</v>
      </c>
      <c r="N27" s="841">
        <f t="shared" si="27"/>
        <v>0.22375974373633153</v>
      </c>
      <c r="O27" s="842">
        <f t="shared" si="28"/>
        <v>0.13786631423835996</v>
      </c>
      <c r="P27" s="843"/>
      <c r="Q27" s="844">
        <f t="shared" si="29"/>
        <v>250.08215010141987</v>
      </c>
      <c r="R27" s="845">
        <f t="shared" si="30"/>
        <v>245.79096989966555</v>
      </c>
      <c r="S27" s="846">
        <f t="shared" si="31"/>
        <v>-4.2911802017543152</v>
      </c>
      <c r="T27" s="864"/>
    </row>
    <row r="28" spans="2:20" s="812" customFormat="1" ht="16.899999999999999" customHeight="1" x14ac:dyDescent="0.3">
      <c r="B28" s="836" t="s">
        <v>61</v>
      </c>
      <c r="C28" s="810" t="s">
        <v>164</v>
      </c>
      <c r="D28" s="837">
        <v>0</v>
      </c>
      <c r="E28" s="838">
        <v>332</v>
      </c>
      <c r="F28" s="839" t="str">
        <f t="shared" si="21"/>
        <v/>
      </c>
      <c r="G28" s="840">
        <f t="shared" si="22"/>
        <v>332</v>
      </c>
      <c r="H28" s="841">
        <f t="shared" si="23"/>
        <v>0</v>
      </c>
      <c r="I28" s="842">
        <f t="shared" si="24"/>
        <v>8.9343379978471471E-2</v>
      </c>
      <c r="J28" s="837">
        <v>0</v>
      </c>
      <c r="K28" s="838">
        <v>78834</v>
      </c>
      <c r="L28" s="839" t="str">
        <f t="shared" si="25"/>
        <v/>
      </c>
      <c r="M28" s="840">
        <f t="shared" si="26"/>
        <v>78834</v>
      </c>
      <c r="N28" s="841">
        <f t="shared" si="27"/>
        <v>0</v>
      </c>
      <c r="O28" s="842">
        <f t="shared" si="28"/>
        <v>7.3944286187292887E-2</v>
      </c>
      <c r="P28" s="843"/>
      <c r="Q28" s="844" t="str">
        <f t="shared" si="29"/>
        <v/>
      </c>
      <c r="R28" s="845">
        <f t="shared" si="30"/>
        <v>237.45180722891567</v>
      </c>
      <c r="S28" s="846" t="str">
        <f t="shared" si="31"/>
        <v/>
      </c>
      <c r="T28" s="864"/>
    </row>
    <row r="29" spans="2:20" s="812" customFormat="1" ht="16.899999999999999" customHeight="1" x14ac:dyDescent="0.3">
      <c r="B29" s="836" t="s">
        <v>63</v>
      </c>
      <c r="C29" s="810" t="s">
        <v>170</v>
      </c>
      <c r="D29" s="837">
        <v>175</v>
      </c>
      <c r="E29" s="838">
        <v>170</v>
      </c>
      <c r="F29" s="839">
        <f t="shared" si="21"/>
        <v>0.97142857142857142</v>
      </c>
      <c r="G29" s="840">
        <f t="shared" si="22"/>
        <v>-5</v>
      </c>
      <c r="H29" s="841">
        <f t="shared" si="23"/>
        <v>4.756727371568361E-2</v>
      </c>
      <c r="I29" s="842">
        <f t="shared" si="24"/>
        <v>4.5748116254036596E-2</v>
      </c>
      <c r="J29" s="837">
        <v>83647</v>
      </c>
      <c r="K29" s="838">
        <v>78037</v>
      </c>
      <c r="L29" s="839">
        <f t="shared" si="25"/>
        <v>0.93293244228723082</v>
      </c>
      <c r="M29" s="840">
        <f t="shared" si="26"/>
        <v>-5610</v>
      </c>
      <c r="N29" s="841">
        <f t="shared" si="27"/>
        <v>7.5905407490086119E-2</v>
      </c>
      <c r="O29" s="842">
        <f t="shared" si="28"/>
        <v>7.3196720465760645E-2</v>
      </c>
      <c r="P29" s="843"/>
      <c r="Q29" s="844">
        <f t="shared" si="29"/>
        <v>477.98285714285714</v>
      </c>
      <c r="R29" s="845">
        <f t="shared" si="30"/>
        <v>459.04117647058825</v>
      </c>
      <c r="S29" s="846">
        <f t="shared" si="31"/>
        <v>-18.941680672268888</v>
      </c>
      <c r="T29" s="864"/>
    </row>
    <row r="30" spans="2:20" s="812" customFormat="1" ht="16.899999999999999" customHeight="1" x14ac:dyDescent="0.3">
      <c r="B30" s="836" t="s">
        <v>65</v>
      </c>
      <c r="C30" s="810" t="s">
        <v>165</v>
      </c>
      <c r="D30" s="837">
        <v>161</v>
      </c>
      <c r="E30" s="838">
        <v>158</v>
      </c>
      <c r="F30" s="839">
        <f t="shared" si="21"/>
        <v>0.98136645962732916</v>
      </c>
      <c r="G30" s="840">
        <f t="shared" si="22"/>
        <v>-3</v>
      </c>
      <c r="H30" s="841">
        <f t="shared" si="23"/>
        <v>4.3761891818428919E-2</v>
      </c>
      <c r="I30" s="842">
        <f t="shared" si="24"/>
        <v>4.2518837459634015E-2</v>
      </c>
      <c r="J30" s="837">
        <v>56973</v>
      </c>
      <c r="K30" s="838">
        <v>52639</v>
      </c>
      <c r="L30" s="839">
        <f t="shared" si="25"/>
        <v>0.92392887859161354</v>
      </c>
      <c r="M30" s="840">
        <f t="shared" si="26"/>
        <v>-4334</v>
      </c>
      <c r="N30" s="841">
        <f t="shared" si="27"/>
        <v>5.1700106171562357E-2</v>
      </c>
      <c r="O30" s="842">
        <f t="shared" si="28"/>
        <v>4.9374042679718268E-2</v>
      </c>
      <c r="P30" s="843"/>
      <c r="Q30" s="844">
        <f t="shared" si="29"/>
        <v>353.86956521739131</v>
      </c>
      <c r="R30" s="845">
        <f t="shared" si="30"/>
        <v>333.15822784810126</v>
      </c>
      <c r="S30" s="846">
        <f t="shared" si="31"/>
        <v>-20.71133736929005</v>
      </c>
      <c r="T30" s="864"/>
    </row>
    <row r="31" spans="2:20" s="812" customFormat="1" ht="16.899999999999999" customHeight="1" x14ac:dyDescent="0.3">
      <c r="B31" s="836" t="s">
        <v>66</v>
      </c>
      <c r="C31" s="810" t="s">
        <v>163</v>
      </c>
      <c r="D31" s="837">
        <v>141</v>
      </c>
      <c r="E31" s="838">
        <v>137</v>
      </c>
      <c r="F31" s="839">
        <f t="shared" si="21"/>
        <v>0.97163120567375882</v>
      </c>
      <c r="G31" s="840">
        <f t="shared" si="22"/>
        <v>-4</v>
      </c>
      <c r="H31" s="841">
        <f t="shared" si="23"/>
        <v>3.832563196520794E-2</v>
      </c>
      <c r="I31" s="842">
        <f t="shared" si="24"/>
        <v>3.6867599569429498E-2</v>
      </c>
      <c r="J31" s="837">
        <v>38994</v>
      </c>
      <c r="K31" s="838">
        <v>35474</v>
      </c>
      <c r="L31" s="839">
        <f t="shared" si="25"/>
        <v>0.90972970200543668</v>
      </c>
      <c r="M31" s="840">
        <f t="shared" si="26"/>
        <v>-3520</v>
      </c>
      <c r="N31" s="841">
        <f t="shared" si="27"/>
        <v>3.5385076089619688E-2</v>
      </c>
      <c r="O31" s="842">
        <f t="shared" si="28"/>
        <v>3.3273709417358348E-2</v>
      </c>
      <c r="P31" s="843"/>
      <c r="Q31" s="844">
        <f t="shared" si="29"/>
        <v>276.55319148936172</v>
      </c>
      <c r="R31" s="845">
        <f t="shared" si="30"/>
        <v>258.93430656934305</v>
      </c>
      <c r="S31" s="846">
        <f t="shared" si="31"/>
        <v>-17.618884920018672</v>
      </c>
      <c r="T31" s="864"/>
    </row>
    <row r="32" spans="2:20" s="812" customFormat="1" ht="16.899999999999999" customHeight="1" x14ac:dyDescent="0.3">
      <c r="B32" s="836" t="s">
        <v>67</v>
      </c>
      <c r="C32" s="956" t="s">
        <v>167</v>
      </c>
      <c r="D32" s="837">
        <v>0</v>
      </c>
      <c r="E32" s="838">
        <v>23</v>
      </c>
      <c r="F32" s="839" t="str">
        <f t="shared" si="21"/>
        <v/>
      </c>
      <c r="G32" s="840">
        <f t="shared" si="22"/>
        <v>23</v>
      </c>
      <c r="H32" s="841">
        <f t="shared" si="23"/>
        <v>0</v>
      </c>
      <c r="I32" s="842">
        <f t="shared" si="24"/>
        <v>6.1894510226049512E-3</v>
      </c>
      <c r="J32" s="837">
        <v>0</v>
      </c>
      <c r="K32" s="838">
        <v>5799</v>
      </c>
      <c r="L32" s="839" t="str">
        <f t="shared" si="25"/>
        <v/>
      </c>
      <c r="M32" s="840">
        <f t="shared" si="26"/>
        <v>5799</v>
      </c>
      <c r="N32" s="841">
        <f t="shared" si="27"/>
        <v>0</v>
      </c>
      <c r="O32" s="842">
        <f t="shared" si="28"/>
        <v>5.4393144531561435E-3</v>
      </c>
      <c r="P32" s="843"/>
      <c r="Q32" s="844" t="str">
        <f t="shared" si="29"/>
        <v/>
      </c>
      <c r="R32" s="845">
        <f t="shared" si="30"/>
        <v>252.13043478260869</v>
      </c>
      <c r="S32" s="846" t="str">
        <f t="shared" si="31"/>
        <v/>
      </c>
      <c r="T32" s="864"/>
    </row>
    <row r="33" spans="2:20" s="812" customFormat="1" ht="16.899999999999999" customHeight="1" x14ac:dyDescent="0.3">
      <c r="B33" s="836" t="s">
        <v>22</v>
      </c>
      <c r="C33" s="810" t="s">
        <v>169</v>
      </c>
      <c r="D33" s="837">
        <v>0</v>
      </c>
      <c r="E33" s="838">
        <v>0</v>
      </c>
      <c r="F33" s="839" t="str">
        <f t="shared" si="21"/>
        <v/>
      </c>
      <c r="G33" s="840">
        <f t="shared" si="22"/>
        <v>0</v>
      </c>
      <c r="H33" s="841">
        <f t="shared" si="23"/>
        <v>0</v>
      </c>
      <c r="I33" s="842">
        <f t="shared" si="24"/>
        <v>0</v>
      </c>
      <c r="J33" s="837">
        <v>0</v>
      </c>
      <c r="K33" s="838">
        <v>0</v>
      </c>
      <c r="L33" s="839" t="str">
        <f t="shared" si="25"/>
        <v/>
      </c>
      <c r="M33" s="840">
        <f t="shared" si="26"/>
        <v>0</v>
      </c>
      <c r="N33" s="841">
        <f t="shared" si="27"/>
        <v>0</v>
      </c>
      <c r="O33" s="842">
        <f t="shared" si="28"/>
        <v>0</v>
      </c>
      <c r="P33" s="843"/>
      <c r="Q33" s="844" t="str">
        <f t="shared" si="29"/>
        <v/>
      </c>
      <c r="R33" s="845" t="str">
        <f t="shared" si="30"/>
        <v/>
      </c>
      <c r="S33" s="846" t="str">
        <f t="shared" si="31"/>
        <v/>
      </c>
      <c r="T33" s="864"/>
    </row>
    <row r="34" spans="2:20" s="812" customFormat="1" ht="16.899999999999999" customHeight="1" x14ac:dyDescent="0.3">
      <c r="B34" s="836" t="s">
        <v>24</v>
      </c>
      <c r="C34" s="810" t="s">
        <v>71</v>
      </c>
      <c r="D34" s="837">
        <v>57</v>
      </c>
      <c r="E34" s="838">
        <v>0</v>
      </c>
      <c r="F34" s="839">
        <f t="shared" si="21"/>
        <v>0</v>
      </c>
      <c r="G34" s="840">
        <f t="shared" si="22"/>
        <v>-57</v>
      </c>
      <c r="H34" s="841">
        <f t="shared" si="23"/>
        <v>1.5493340581679805E-2</v>
      </c>
      <c r="I34" s="842">
        <f t="shared" si="24"/>
        <v>0</v>
      </c>
      <c r="J34" s="837">
        <v>14315</v>
      </c>
      <c r="K34" s="838">
        <v>0</v>
      </c>
      <c r="L34" s="839">
        <f t="shared" si="25"/>
        <v>0</v>
      </c>
      <c r="M34" s="840">
        <f t="shared" si="26"/>
        <v>-14315</v>
      </c>
      <c r="N34" s="841">
        <f t="shared" si="27"/>
        <v>1.299013602664271E-2</v>
      </c>
      <c r="O34" s="842">
        <f t="shared" si="28"/>
        <v>0</v>
      </c>
      <c r="P34" s="843"/>
      <c r="Q34" s="844">
        <f t="shared" si="29"/>
        <v>251.14035087719299</v>
      </c>
      <c r="R34" s="845" t="str">
        <f t="shared" si="30"/>
        <v/>
      </c>
      <c r="S34" s="846"/>
      <c r="T34" s="864"/>
    </row>
    <row r="35" spans="2:20" s="812" customFormat="1" ht="22.5" customHeight="1" x14ac:dyDescent="0.25">
      <c r="B35" s="1203" t="s">
        <v>295</v>
      </c>
      <c r="C35" s="1203"/>
      <c r="D35" s="751">
        <f>SUM(D24:D34)</f>
        <v>3679</v>
      </c>
      <c r="E35" s="760">
        <f>SUM(E24:E34)</f>
        <v>3716</v>
      </c>
      <c r="F35" s="850">
        <f t="shared" ref="F35" si="32">IF(D35=0,"",E35/D35)</f>
        <v>1.0100570807284588</v>
      </c>
      <c r="G35" s="851">
        <f t="shared" ref="G35" si="33">SUM(E35)-D35</f>
        <v>37</v>
      </c>
      <c r="H35" s="841">
        <f t="shared" ref="H35" si="34">SUM(D35)/$D$35</f>
        <v>1</v>
      </c>
      <c r="I35" s="842">
        <f t="shared" ref="I35" si="35">SUM(E35)/$E$35</f>
        <v>1</v>
      </c>
      <c r="J35" s="751">
        <f>SUM(J24:J34)</f>
        <v>1101990</v>
      </c>
      <c r="K35" s="760">
        <f>SUM(K24:K34)</f>
        <v>1066127</v>
      </c>
      <c r="L35" s="850">
        <f t="shared" ref="L35" si="36">IF(J35=0,"",K35/J35)</f>
        <v>0.96745614751495024</v>
      </c>
      <c r="M35" s="851">
        <f t="shared" ref="M35" si="37">SUM(K35)-J35</f>
        <v>-35863</v>
      </c>
      <c r="N35" s="841">
        <f t="shared" ref="N35" si="38">SUM(J35)/$J$35</f>
        <v>1</v>
      </c>
      <c r="O35" s="842">
        <f t="shared" ref="O35" si="39">SUM(K35)/$K$35</f>
        <v>1</v>
      </c>
      <c r="P35" s="759"/>
      <c r="Q35" s="853">
        <f t="shared" ref="Q35:R35" si="40">IF(D35=0,"",J35/D35)</f>
        <v>299.53519978254963</v>
      </c>
      <c r="R35" s="854">
        <f t="shared" si="40"/>
        <v>286.90177610333694</v>
      </c>
      <c r="S35" s="855">
        <f t="shared" ref="S35" si="41">IF(Q35="","",R35-Q35)</f>
        <v>-12.633423679212683</v>
      </c>
      <c r="T35" s="864"/>
    </row>
    <row r="36" spans="2:20" s="812" customFormat="1" ht="18" customHeight="1" x14ac:dyDescent="0.25">
      <c r="B36" s="865"/>
      <c r="C36" s="900"/>
      <c r="D36" s="826"/>
      <c r="E36" s="826"/>
      <c r="F36" s="826"/>
      <c r="G36" s="826"/>
      <c r="H36" s="826"/>
      <c r="I36" s="826"/>
      <c r="J36" s="826"/>
      <c r="K36" s="826"/>
      <c r="L36" s="826"/>
      <c r="M36" s="826"/>
      <c r="N36" s="826"/>
      <c r="O36" s="826"/>
      <c r="P36" s="826"/>
      <c r="Q36" s="826"/>
      <c r="R36" s="826"/>
      <c r="S36" s="826"/>
      <c r="T36" s="864"/>
    </row>
    <row r="37" spans="2:20" s="812" customFormat="1" ht="21" customHeight="1" x14ac:dyDescent="0.25">
      <c r="B37" s="1208" t="s">
        <v>84</v>
      </c>
      <c r="C37" s="1209" t="s">
        <v>228</v>
      </c>
      <c r="D37" s="1210" t="s">
        <v>225</v>
      </c>
      <c r="E37" s="1210"/>
      <c r="F37" s="1210"/>
      <c r="G37" s="1210"/>
      <c r="H37" s="1210"/>
      <c r="I37" s="1210"/>
      <c r="J37" s="1211" t="s">
        <v>226</v>
      </c>
      <c r="K37" s="1211"/>
      <c r="L37" s="1211"/>
      <c r="M37" s="1211"/>
      <c r="N37" s="1211"/>
      <c r="O37" s="1211"/>
      <c r="P37" s="866"/>
      <c r="Q37" s="1194" t="s">
        <v>238</v>
      </c>
      <c r="R37" s="1195"/>
      <c r="S37" s="1196"/>
      <c r="T37" s="864"/>
    </row>
    <row r="38" spans="2:20" s="812" customFormat="1" ht="21" customHeight="1" x14ac:dyDescent="0.25">
      <c r="B38" s="1208"/>
      <c r="C38" s="1209"/>
      <c r="D38" s="1197" t="s">
        <v>222</v>
      </c>
      <c r="E38" s="1198"/>
      <c r="F38" s="1199" t="str">
        <f>F8</f>
        <v>Indeks19/18</v>
      </c>
      <c r="G38" s="1199" t="str">
        <f>G8</f>
        <v>Razlika 19(-)18</v>
      </c>
      <c r="H38" s="1197" t="s">
        <v>223</v>
      </c>
      <c r="I38" s="1198"/>
      <c r="J38" s="1197" t="s">
        <v>224</v>
      </c>
      <c r="K38" s="1198"/>
      <c r="L38" s="1199" t="str">
        <f>F38</f>
        <v>Indeks19/18</v>
      </c>
      <c r="M38" s="1201" t="str">
        <f>G38</f>
        <v>Razlika 19(-)18</v>
      </c>
      <c r="N38" s="1197" t="s">
        <v>223</v>
      </c>
      <c r="O38" s="1198"/>
      <c r="P38" s="826"/>
      <c r="Q38" s="1197"/>
      <c r="R38" s="1198"/>
      <c r="S38" s="1199" t="str">
        <f>G38</f>
        <v>Razlika 19(-)18</v>
      </c>
      <c r="T38" s="864"/>
    </row>
    <row r="39" spans="2:20" s="812" customFormat="1" ht="21" customHeight="1" x14ac:dyDescent="0.25">
      <c r="B39" s="1208"/>
      <c r="C39" s="1209"/>
      <c r="D39" s="827" t="str">
        <f>D9</f>
        <v>I-I-2018</v>
      </c>
      <c r="E39" s="827" t="str">
        <f>E9</f>
        <v>I-I-2019</v>
      </c>
      <c r="F39" s="1093"/>
      <c r="G39" s="1093"/>
      <c r="H39" s="827" t="str">
        <f>D39</f>
        <v>I-I-2018</v>
      </c>
      <c r="I39" s="827" t="str">
        <f>E39</f>
        <v>I-I-2019</v>
      </c>
      <c r="J39" s="807" t="str">
        <f>D39</f>
        <v>I-I-2018</v>
      </c>
      <c r="K39" s="807" t="str">
        <f>E39</f>
        <v>I-I-2019</v>
      </c>
      <c r="L39" s="1093"/>
      <c r="M39" s="1202"/>
      <c r="N39" s="829" t="str">
        <f>D39</f>
        <v>I-I-2018</v>
      </c>
      <c r="O39" s="829" t="str">
        <f>E39</f>
        <v>I-I-2019</v>
      </c>
      <c r="P39" s="808"/>
      <c r="Q39" s="829" t="str">
        <f>D39</f>
        <v>I-I-2018</v>
      </c>
      <c r="R39" s="829" t="str">
        <f>E39</f>
        <v>I-I-2019</v>
      </c>
      <c r="S39" s="1093"/>
      <c r="T39" s="864"/>
    </row>
    <row r="40" spans="2:20" s="812" customFormat="1" ht="9" customHeight="1" x14ac:dyDescent="0.25">
      <c r="B40" s="867"/>
      <c r="C40" s="868"/>
      <c r="D40" s="833"/>
      <c r="E40" s="833"/>
      <c r="F40" s="869"/>
      <c r="G40" s="869"/>
      <c r="H40" s="833"/>
      <c r="I40" s="833"/>
      <c r="J40" s="833"/>
      <c r="K40" s="833"/>
      <c r="L40" s="869"/>
      <c r="M40" s="869"/>
      <c r="N40" s="833"/>
      <c r="O40" s="833"/>
      <c r="P40" s="826"/>
      <c r="Q40" s="833"/>
      <c r="R40" s="833"/>
      <c r="S40" s="869"/>
      <c r="T40" s="864"/>
    </row>
    <row r="41" spans="2:20" s="812" customFormat="1" ht="16.899999999999999" customHeight="1" x14ac:dyDescent="0.25">
      <c r="B41" s="836" t="s">
        <v>53</v>
      </c>
      <c r="C41" s="870" t="s">
        <v>172</v>
      </c>
      <c r="D41" s="837">
        <v>968</v>
      </c>
      <c r="E41" s="838">
        <v>1271</v>
      </c>
      <c r="F41" s="839">
        <f t="shared" ref="F41:F48" si="42">IF(D41=0,"",E41/D41)</f>
        <v>1.3130165289256199</v>
      </c>
      <c r="G41" s="840">
        <f t="shared" ref="G41:G48" si="43">SUM(E41)-D41</f>
        <v>303</v>
      </c>
      <c r="H41" s="841">
        <f t="shared" ref="H41:H48" si="44">SUM(D41)/$D$49</f>
        <v>0.17428880086424198</v>
      </c>
      <c r="I41" s="842">
        <f t="shared" ref="I41:I48" si="45">SUM(E41)/$E$49</f>
        <v>0.2113050706566916</v>
      </c>
      <c r="J41" s="837">
        <v>302971</v>
      </c>
      <c r="K41" s="838">
        <v>423883</v>
      </c>
      <c r="L41" s="839">
        <f t="shared" ref="L41:L48" si="46">IF(J41=0,"",K41/J41)</f>
        <v>1.3990877014631764</v>
      </c>
      <c r="M41" s="840">
        <f t="shared" ref="M41:M48" si="47">SUM(K41)-J41</f>
        <v>120912</v>
      </c>
      <c r="N41" s="841">
        <f t="shared" ref="N41:N48" si="48">SUM(J41)/$J$49</f>
        <v>0.16751501144519026</v>
      </c>
      <c r="O41" s="842">
        <f t="shared" ref="O41:O48" si="49">SUM(K41)/$K$49</f>
        <v>0.20921418389869659</v>
      </c>
      <c r="P41" s="871"/>
      <c r="Q41" s="844">
        <f t="shared" ref="Q41:R48" si="50">IF(D41=0,"",J41/D41)</f>
        <v>312.98657024793391</v>
      </c>
      <c r="R41" s="845">
        <f t="shared" si="50"/>
        <v>333.50354051927616</v>
      </c>
      <c r="S41" s="846">
        <f t="shared" ref="S41:S48" si="51">IF(Q41="","",R41-Q41)</f>
        <v>20.516970271342245</v>
      </c>
      <c r="T41" s="864"/>
    </row>
    <row r="42" spans="2:20" s="812" customFormat="1" ht="16.899999999999999" customHeight="1" x14ac:dyDescent="0.25">
      <c r="B42" s="836" t="s">
        <v>55</v>
      </c>
      <c r="C42" s="870" t="s">
        <v>176</v>
      </c>
      <c r="D42" s="837">
        <v>1105</v>
      </c>
      <c r="E42" s="838">
        <v>1166</v>
      </c>
      <c r="F42" s="839">
        <f t="shared" si="42"/>
        <v>1.0552036199095023</v>
      </c>
      <c r="G42" s="840">
        <f t="shared" si="43"/>
        <v>61</v>
      </c>
      <c r="H42" s="841">
        <f t="shared" si="44"/>
        <v>0.19895570759812747</v>
      </c>
      <c r="I42" s="842">
        <f t="shared" si="45"/>
        <v>0.19384871155444722</v>
      </c>
      <c r="J42" s="837">
        <v>355413</v>
      </c>
      <c r="K42" s="838">
        <v>371499</v>
      </c>
      <c r="L42" s="839">
        <f t="shared" si="46"/>
        <v>1.045260021439846</v>
      </c>
      <c r="M42" s="840">
        <f t="shared" si="47"/>
        <v>16086</v>
      </c>
      <c r="N42" s="841">
        <f t="shared" si="48"/>
        <v>0.19651059924141057</v>
      </c>
      <c r="O42" s="842">
        <f t="shared" si="49"/>
        <v>0.18335922908958813</v>
      </c>
      <c r="P42" s="871"/>
      <c r="Q42" s="844">
        <f t="shared" si="50"/>
        <v>321.64072398190046</v>
      </c>
      <c r="R42" s="845">
        <f t="shared" si="50"/>
        <v>318.60977701543737</v>
      </c>
      <c r="S42" s="846">
        <f t="shared" si="51"/>
        <v>-3.030946966463091</v>
      </c>
      <c r="T42" s="864"/>
    </row>
    <row r="43" spans="2:20" s="812" customFormat="1" ht="16.899999999999999" customHeight="1" x14ac:dyDescent="0.25">
      <c r="B43" s="872" t="s">
        <v>57</v>
      </c>
      <c r="C43" s="870" t="s">
        <v>174</v>
      </c>
      <c r="D43" s="837">
        <v>784</v>
      </c>
      <c r="E43" s="838">
        <v>867</v>
      </c>
      <c r="F43" s="839">
        <f t="shared" si="42"/>
        <v>1.1058673469387754</v>
      </c>
      <c r="G43" s="840">
        <f t="shared" si="43"/>
        <v>83</v>
      </c>
      <c r="H43" s="841">
        <f t="shared" si="44"/>
        <v>0.14115952466690673</v>
      </c>
      <c r="I43" s="842">
        <f t="shared" si="45"/>
        <v>0.14413965087281796</v>
      </c>
      <c r="J43" s="837">
        <v>262042</v>
      </c>
      <c r="K43" s="838">
        <v>294969</v>
      </c>
      <c r="L43" s="839">
        <f t="shared" si="46"/>
        <v>1.1256554292823289</v>
      </c>
      <c r="M43" s="840">
        <f t="shared" si="47"/>
        <v>32927</v>
      </c>
      <c r="N43" s="841">
        <f t="shared" si="48"/>
        <v>0.14488505048047684</v>
      </c>
      <c r="O43" s="842">
        <f t="shared" si="49"/>
        <v>0.14558663265668742</v>
      </c>
      <c r="P43" s="871"/>
      <c r="Q43" s="844">
        <f t="shared" si="50"/>
        <v>334.23724489795916</v>
      </c>
      <c r="R43" s="845">
        <f t="shared" si="50"/>
        <v>340.2179930795848</v>
      </c>
      <c r="S43" s="846">
        <f t="shared" si="51"/>
        <v>5.9807481816256427</v>
      </c>
      <c r="T43" s="864"/>
    </row>
    <row r="44" spans="2:20" s="812" customFormat="1" ht="16.899999999999999" customHeight="1" x14ac:dyDescent="0.25">
      <c r="B44" s="872" t="s">
        <v>59</v>
      </c>
      <c r="C44" s="870" t="s">
        <v>173</v>
      </c>
      <c r="D44" s="837">
        <v>804</v>
      </c>
      <c r="E44" s="838">
        <v>723</v>
      </c>
      <c r="F44" s="839">
        <f t="shared" si="42"/>
        <v>0.89925373134328357</v>
      </c>
      <c r="G44" s="840">
        <f t="shared" si="43"/>
        <v>-81</v>
      </c>
      <c r="H44" s="841">
        <f t="shared" si="44"/>
        <v>0.14476053294922578</v>
      </c>
      <c r="I44" s="842">
        <f t="shared" si="45"/>
        <v>0.12019950124688279</v>
      </c>
      <c r="J44" s="837">
        <v>298289</v>
      </c>
      <c r="K44" s="838">
        <v>293995</v>
      </c>
      <c r="L44" s="839">
        <f t="shared" si="46"/>
        <v>0.98560456470067614</v>
      </c>
      <c r="M44" s="840">
        <f t="shared" si="47"/>
        <v>-4294</v>
      </c>
      <c r="N44" s="841">
        <f t="shared" si="48"/>
        <v>0.16492629739801618</v>
      </c>
      <c r="O44" s="842">
        <f t="shared" si="49"/>
        <v>0.1451058994941937</v>
      </c>
      <c r="P44" s="871"/>
      <c r="Q44" s="844">
        <f t="shared" si="50"/>
        <v>371.00621890547262</v>
      </c>
      <c r="R44" s="845">
        <f t="shared" si="50"/>
        <v>406.63208852005533</v>
      </c>
      <c r="S44" s="846">
        <f t="shared" si="51"/>
        <v>35.625869614582712</v>
      </c>
      <c r="T44" s="864"/>
    </row>
    <row r="45" spans="2:20" s="812" customFormat="1" ht="16.899999999999999" customHeight="1" x14ac:dyDescent="0.25">
      <c r="B45" s="836" t="s">
        <v>61</v>
      </c>
      <c r="C45" s="870" t="s">
        <v>175</v>
      </c>
      <c r="D45" s="837">
        <v>641</v>
      </c>
      <c r="E45" s="838">
        <v>582</v>
      </c>
      <c r="F45" s="839">
        <f t="shared" si="42"/>
        <v>0.90795631825273015</v>
      </c>
      <c r="G45" s="840">
        <f t="shared" si="43"/>
        <v>-59</v>
      </c>
      <c r="H45" s="841">
        <f t="shared" si="44"/>
        <v>0.11541231544832553</v>
      </c>
      <c r="I45" s="842">
        <f t="shared" si="45"/>
        <v>9.6758104738154618E-2</v>
      </c>
      <c r="J45" s="837">
        <v>208293</v>
      </c>
      <c r="K45" s="838">
        <v>195394</v>
      </c>
      <c r="L45" s="839">
        <f t="shared" si="46"/>
        <v>0.93807281089618955</v>
      </c>
      <c r="M45" s="840">
        <f t="shared" si="47"/>
        <v>-12899</v>
      </c>
      <c r="N45" s="841">
        <f t="shared" si="48"/>
        <v>0.11516681226570534</v>
      </c>
      <c r="O45" s="842">
        <f t="shared" si="49"/>
        <v>9.6439810628644984E-2</v>
      </c>
      <c r="P45" s="871"/>
      <c r="Q45" s="844">
        <f t="shared" si="50"/>
        <v>324.9500780031201</v>
      </c>
      <c r="R45" s="845">
        <f t="shared" si="50"/>
        <v>335.72852233676974</v>
      </c>
      <c r="S45" s="846">
        <f t="shared" si="51"/>
        <v>10.778444333649645</v>
      </c>
      <c r="T45" s="864"/>
    </row>
    <row r="46" spans="2:20" s="812" customFormat="1" ht="16.899999999999999" customHeight="1" x14ac:dyDescent="0.25">
      <c r="B46" s="872" t="s">
        <v>63</v>
      </c>
      <c r="C46" s="870" t="s">
        <v>177</v>
      </c>
      <c r="D46" s="837">
        <v>476</v>
      </c>
      <c r="E46" s="838">
        <v>582</v>
      </c>
      <c r="F46" s="839">
        <f t="shared" si="42"/>
        <v>1.2226890756302522</v>
      </c>
      <c r="G46" s="840">
        <f t="shared" si="43"/>
        <v>106</v>
      </c>
      <c r="H46" s="841">
        <f t="shared" si="44"/>
        <v>8.5703997119193367E-2</v>
      </c>
      <c r="I46" s="842">
        <f t="shared" si="45"/>
        <v>9.6758104738154618E-2</v>
      </c>
      <c r="J46" s="837">
        <v>140575</v>
      </c>
      <c r="K46" s="838">
        <v>179988</v>
      </c>
      <c r="L46" s="839">
        <f t="shared" si="46"/>
        <v>1.2803699093010847</v>
      </c>
      <c r="M46" s="840">
        <f t="shared" si="47"/>
        <v>39413</v>
      </c>
      <c r="N46" s="841">
        <f t="shared" si="48"/>
        <v>7.7725005805531294E-2</v>
      </c>
      <c r="O46" s="842">
        <f t="shared" si="49"/>
        <v>8.8835934754539825E-2</v>
      </c>
      <c r="P46" s="871"/>
      <c r="Q46" s="844">
        <f t="shared" si="50"/>
        <v>295.32563025210084</v>
      </c>
      <c r="R46" s="845">
        <f t="shared" si="50"/>
        <v>309.25773195876286</v>
      </c>
      <c r="S46" s="846">
        <f t="shared" si="51"/>
        <v>13.932101706662024</v>
      </c>
      <c r="T46" s="864"/>
    </row>
    <row r="47" spans="2:20" s="812" customFormat="1" ht="16.899999999999999" customHeight="1" x14ac:dyDescent="0.25">
      <c r="B47" s="872" t="s">
        <v>65</v>
      </c>
      <c r="C47" s="870" t="s">
        <v>178</v>
      </c>
      <c r="D47" s="837">
        <v>0</v>
      </c>
      <c r="E47" s="838">
        <v>501</v>
      </c>
      <c r="F47" s="839" t="str">
        <f t="shared" si="42"/>
        <v/>
      </c>
      <c r="G47" s="840">
        <f t="shared" si="43"/>
        <v>501</v>
      </c>
      <c r="H47" s="841">
        <f t="shared" si="44"/>
        <v>0</v>
      </c>
      <c r="I47" s="842">
        <f t="shared" si="45"/>
        <v>8.3291770573566085E-2</v>
      </c>
      <c r="J47" s="837">
        <v>0</v>
      </c>
      <c r="K47" s="838">
        <v>164232</v>
      </c>
      <c r="L47" s="839" t="str">
        <f t="shared" si="46"/>
        <v/>
      </c>
      <c r="M47" s="840">
        <f t="shared" si="47"/>
        <v>164232</v>
      </c>
      <c r="N47" s="841">
        <f t="shared" si="48"/>
        <v>0</v>
      </c>
      <c r="O47" s="842">
        <f t="shared" si="49"/>
        <v>8.1059310824097064E-2</v>
      </c>
      <c r="P47" s="871"/>
      <c r="Q47" s="844" t="str">
        <f t="shared" si="50"/>
        <v/>
      </c>
      <c r="R47" s="845">
        <f t="shared" si="50"/>
        <v>327.80838323353294</v>
      </c>
      <c r="S47" s="846" t="str">
        <f t="shared" si="51"/>
        <v/>
      </c>
      <c r="T47" s="864"/>
    </row>
    <row r="48" spans="2:20" s="812" customFormat="1" ht="16.899999999999999" customHeight="1" x14ac:dyDescent="0.25">
      <c r="B48" s="872" t="s">
        <v>66</v>
      </c>
      <c r="C48" s="870" t="s">
        <v>327</v>
      </c>
      <c r="D48" s="837">
        <v>776</v>
      </c>
      <c r="E48" s="838">
        <v>323</v>
      </c>
      <c r="F48" s="839">
        <f t="shared" si="42"/>
        <v>0.41623711340206188</v>
      </c>
      <c r="G48" s="840">
        <f t="shared" si="43"/>
        <v>-453</v>
      </c>
      <c r="H48" s="841">
        <f t="shared" si="44"/>
        <v>0.13971912135397913</v>
      </c>
      <c r="I48" s="842">
        <f t="shared" si="45"/>
        <v>5.3699085619285124E-2</v>
      </c>
      <c r="J48" s="837">
        <v>241037</v>
      </c>
      <c r="K48" s="838">
        <v>102112</v>
      </c>
      <c r="L48" s="839">
        <f t="shared" si="46"/>
        <v>0.42363620522990247</v>
      </c>
      <c r="M48" s="840">
        <f t="shared" si="47"/>
        <v>-138925</v>
      </c>
      <c r="N48" s="841">
        <f t="shared" si="48"/>
        <v>0.13327122336366953</v>
      </c>
      <c r="O48" s="842">
        <f t="shared" si="49"/>
        <v>5.0398998653552289E-2</v>
      </c>
      <c r="P48" s="871"/>
      <c r="Q48" s="844">
        <f t="shared" si="50"/>
        <v>310.61469072164948</v>
      </c>
      <c r="R48" s="845">
        <f t="shared" si="50"/>
        <v>316.1362229102167</v>
      </c>
      <c r="S48" s="846">
        <f t="shared" si="51"/>
        <v>5.5215321885672211</v>
      </c>
      <c r="T48" s="864"/>
    </row>
    <row r="49" spans="2:20" s="812" customFormat="1" ht="18" customHeight="1" x14ac:dyDescent="0.25">
      <c r="B49" s="1203" t="s">
        <v>298</v>
      </c>
      <c r="C49" s="1203"/>
      <c r="D49" s="751">
        <f>SUM(D41:D48)</f>
        <v>5554</v>
      </c>
      <c r="E49" s="760">
        <f>SUM(E41:E48)</f>
        <v>6015</v>
      </c>
      <c r="F49" s="850">
        <f t="shared" ref="F49" si="52">IF(D49=0,"",E49/D49)</f>
        <v>1.0830032409074541</v>
      </c>
      <c r="G49" s="851">
        <f>SUM(G41:G48)</f>
        <v>461</v>
      </c>
      <c r="H49" s="841">
        <f t="shared" ref="H49" si="53">SUM(D49)/$D$49</f>
        <v>1</v>
      </c>
      <c r="I49" s="842">
        <f t="shared" ref="I49" si="54">SUM(E49)/$E$49</f>
        <v>1</v>
      </c>
      <c r="J49" s="751">
        <f>SUM(J41:J48)</f>
        <v>1808620</v>
      </c>
      <c r="K49" s="760">
        <f>SUM(K41:K48)</f>
        <v>2026072</v>
      </c>
      <c r="L49" s="850">
        <f t="shared" ref="L49" si="55">IF(J49=0,"",K49/J49)</f>
        <v>1.1202308942729815</v>
      </c>
      <c r="M49" s="851">
        <f t="shared" ref="M49" si="56">SUM(K49)-J49</f>
        <v>217452</v>
      </c>
      <c r="N49" s="841">
        <f t="shared" ref="N49" si="57">SUM(J49)/$J$49</f>
        <v>1</v>
      </c>
      <c r="O49" s="842">
        <f t="shared" ref="O49" si="58">SUM(K49)/$K$49</f>
        <v>1</v>
      </c>
      <c r="P49" s="759"/>
      <c r="Q49" s="853">
        <f t="shared" ref="Q49:R49" si="59">IF(D49=0,"",J49/D49)</f>
        <v>325.64277997839395</v>
      </c>
      <c r="R49" s="854">
        <f t="shared" si="59"/>
        <v>336.83657522859517</v>
      </c>
      <c r="S49" s="855">
        <f t="shared" ref="S49" si="60">IF(Q49="","",R49-Q49)</f>
        <v>11.193795250201219</v>
      </c>
      <c r="T49" s="864"/>
    </row>
    <row r="50" spans="2:20" s="812" customFormat="1" ht="9" customHeight="1" x14ac:dyDescent="0.25">
      <c r="B50" s="1205"/>
      <c r="C50" s="1205"/>
      <c r="D50" s="1205"/>
      <c r="E50" s="1205"/>
      <c r="F50" s="1205"/>
      <c r="G50" s="1205"/>
      <c r="H50" s="1205"/>
      <c r="I50" s="1205"/>
      <c r="J50" s="1205"/>
      <c r="K50" s="1205"/>
      <c r="L50" s="1205"/>
      <c r="M50" s="1205"/>
      <c r="N50" s="1205"/>
      <c r="O50" s="1205"/>
      <c r="P50" s="1205"/>
      <c r="Q50" s="1205"/>
      <c r="R50" s="1205"/>
      <c r="S50" s="1205"/>
      <c r="T50" s="864"/>
    </row>
    <row r="51" spans="2:20" s="812" customFormat="1" ht="18" customHeight="1" x14ac:dyDescent="0.25">
      <c r="B51" s="1200" t="s">
        <v>294</v>
      </c>
      <c r="C51" s="1200"/>
      <c r="D51" s="751">
        <f>SUM(D22+D49)</f>
        <v>48311</v>
      </c>
      <c r="E51" s="758">
        <f>SUM(E22+E49)</f>
        <v>50456</v>
      </c>
      <c r="F51" s="850">
        <f>IF(D51=0,"",E51/D51)</f>
        <v>1.044399826126555</v>
      </c>
      <c r="G51" s="851">
        <f>SUM(G22+G49)</f>
        <v>2145</v>
      </c>
      <c r="H51" s="1206"/>
      <c r="I51" s="1207"/>
      <c r="J51" s="751">
        <f>SUM(J22+J49)</f>
        <v>14900458</v>
      </c>
      <c r="K51" s="758">
        <f>SUM(K22+K49)</f>
        <v>15854998</v>
      </c>
      <c r="L51" s="850">
        <f>IF(J51=0,"",K51/J51)</f>
        <v>1.0640611181213355</v>
      </c>
      <c r="M51" s="851">
        <f>SUM(M22+M49)</f>
        <v>954540</v>
      </c>
      <c r="N51" s="1206"/>
      <c r="O51" s="1207"/>
      <c r="P51" s="759">
        <f>SUM(P22+P35)</f>
        <v>0</v>
      </c>
      <c r="Q51" s="853">
        <f>IF(D51=0,"",J51/D51)</f>
        <v>308.42785286994678</v>
      </c>
      <c r="R51" s="854">
        <f>IF(E51=0,"",K51/E51)</f>
        <v>314.23414460123672</v>
      </c>
      <c r="S51" s="855">
        <f>IF(Q51="","",R51-Q51)</f>
        <v>5.8062917312899458</v>
      </c>
      <c r="T51" s="864"/>
    </row>
    <row r="52" spans="2:20" s="812" customFormat="1" ht="9" customHeight="1" x14ac:dyDescent="0.3">
      <c r="B52" s="873"/>
      <c r="C52" s="873"/>
      <c r="D52" s="874"/>
      <c r="E52" s="874"/>
      <c r="F52" s="875"/>
      <c r="G52" s="874"/>
      <c r="H52" s="876"/>
      <c r="I52" s="876"/>
      <c r="J52" s="874"/>
      <c r="K52" s="874"/>
      <c r="L52" s="875"/>
      <c r="M52" s="874"/>
      <c r="N52" s="876"/>
      <c r="O52" s="876"/>
      <c r="P52" s="877"/>
      <c r="Q52" s="878"/>
      <c r="R52" s="878"/>
      <c r="S52" s="879"/>
      <c r="T52" s="864"/>
    </row>
    <row r="53" spans="2:20" s="814" customFormat="1" ht="21" customHeight="1" x14ac:dyDescent="0.3">
      <c r="B53" s="880"/>
      <c r="C53" s="730"/>
      <c r="D53" s="874"/>
      <c r="E53" s="874"/>
      <c r="F53" s="875"/>
      <c r="G53" s="874"/>
      <c r="H53" s="876"/>
      <c r="I53" s="876"/>
      <c r="J53" s="874"/>
      <c r="K53" s="874"/>
      <c r="L53" s="875"/>
      <c r="M53" s="874"/>
      <c r="N53" s="876"/>
      <c r="O53" s="876"/>
      <c r="P53" s="877"/>
      <c r="Q53" s="878"/>
      <c r="R53" s="878"/>
      <c r="S53" s="879"/>
      <c r="T53" s="881"/>
    </row>
    <row r="54" spans="2:20" s="813" customFormat="1" ht="16.149999999999999" hidden="1" customHeight="1" x14ac:dyDescent="0.3">
      <c r="B54" s="882" t="s">
        <v>22</v>
      </c>
      <c r="C54" s="809" t="s">
        <v>71</v>
      </c>
      <c r="D54" s="883"/>
      <c r="E54" s="884"/>
      <c r="F54" s="885"/>
      <c r="G54" s="883"/>
      <c r="H54" s="886"/>
      <c r="I54" s="887"/>
      <c r="J54" s="883"/>
      <c r="K54" s="883"/>
      <c r="L54" s="885"/>
      <c r="M54" s="883"/>
      <c r="N54" s="886"/>
      <c r="O54" s="887"/>
      <c r="P54" s="843"/>
      <c r="Q54" s="888"/>
      <c r="R54" s="889"/>
      <c r="S54" s="890"/>
      <c r="T54" s="891"/>
    </row>
    <row r="55" spans="2:20" s="813" customFormat="1" ht="16.149999999999999" hidden="1" customHeight="1" x14ac:dyDescent="0.3">
      <c r="B55" s="892" t="s">
        <v>24</v>
      </c>
      <c r="C55" s="810" t="s">
        <v>171</v>
      </c>
      <c r="D55" s="840"/>
      <c r="E55" s="838"/>
      <c r="F55" s="839"/>
      <c r="G55" s="840"/>
      <c r="H55" s="841"/>
      <c r="I55" s="842"/>
      <c r="J55" s="840"/>
      <c r="K55" s="840"/>
      <c r="L55" s="839"/>
      <c r="M55" s="840"/>
      <c r="N55" s="841"/>
      <c r="O55" s="842"/>
      <c r="P55" s="843"/>
      <c r="Q55" s="844"/>
      <c r="R55" s="845"/>
      <c r="S55" s="893"/>
      <c r="T55" s="894"/>
    </row>
    <row r="56" spans="2:20" s="813" customFormat="1" ht="16.149999999999999" hidden="1" customHeight="1" x14ac:dyDescent="0.25">
      <c r="B56" s="1204" t="s">
        <v>227</v>
      </c>
      <c r="C56" s="1204"/>
      <c r="D56" s="751"/>
      <c r="E56" s="760"/>
      <c r="F56" s="850"/>
      <c r="G56" s="851"/>
      <c r="H56" s="841"/>
      <c r="I56" s="842"/>
      <c r="J56" s="751"/>
      <c r="K56" s="760"/>
      <c r="L56" s="850"/>
      <c r="M56" s="851"/>
      <c r="N56" s="841"/>
      <c r="O56" s="842"/>
      <c r="P56" s="759"/>
      <c r="Q56" s="895"/>
      <c r="R56" s="854"/>
      <c r="S56" s="896"/>
    </row>
    <row r="57" spans="2:20" s="813" customFormat="1" ht="16.149999999999999" hidden="1" customHeight="1" x14ac:dyDescent="0.25">
      <c r="B57" s="812"/>
      <c r="C57" s="812"/>
      <c r="E57" s="813">
        <v>23550352.650000002</v>
      </c>
      <c r="P57" s="814"/>
      <c r="Q57" s="814"/>
      <c r="R57" s="814"/>
      <c r="S57" s="814"/>
    </row>
    <row r="58" spans="2:20" s="813" customFormat="1" ht="16.149999999999999" hidden="1" customHeight="1" x14ac:dyDescent="0.25">
      <c r="B58" s="812"/>
      <c r="C58" s="812"/>
      <c r="E58" s="813">
        <v>28539590.520000003</v>
      </c>
      <c r="P58" s="814"/>
      <c r="Q58" s="814"/>
      <c r="R58" s="814"/>
      <c r="S58" s="814"/>
    </row>
    <row r="59" spans="2:20" s="813" customFormat="1" ht="16.149999999999999" hidden="1" customHeight="1" x14ac:dyDescent="0.25">
      <c r="B59" s="812"/>
      <c r="C59" s="812"/>
      <c r="E59" s="813">
        <v>5103729.7000000263</v>
      </c>
      <c r="P59" s="814"/>
      <c r="Q59" s="814"/>
      <c r="R59" s="814"/>
      <c r="S59" s="814"/>
    </row>
    <row r="60" spans="2:20" s="813" customFormat="1" ht="16.149999999999999" hidden="1" customHeight="1" x14ac:dyDescent="0.25">
      <c r="B60" s="812"/>
      <c r="C60" s="812"/>
      <c r="E60" s="813">
        <v>276860.40999999992</v>
      </c>
      <c r="P60" s="814"/>
      <c r="Q60" s="814"/>
      <c r="R60" s="814"/>
      <c r="S60" s="814"/>
    </row>
    <row r="61" spans="2:20" s="813" customFormat="1" ht="16.149999999999999" hidden="1" customHeight="1" x14ac:dyDescent="0.25">
      <c r="B61" s="812"/>
      <c r="C61" s="812"/>
      <c r="E61" s="813">
        <v>30090553.060000002</v>
      </c>
      <c r="P61" s="814"/>
      <c r="Q61" s="814"/>
      <c r="R61" s="814"/>
      <c r="S61" s="814"/>
    </row>
    <row r="62" spans="2:20" s="813" customFormat="1" ht="16.149999999999999" hidden="1" customHeight="1" x14ac:dyDescent="0.25">
      <c r="B62" s="812"/>
      <c r="C62" s="812"/>
      <c r="E62" s="813">
        <v>19251090.439999998</v>
      </c>
      <c r="P62" s="814"/>
      <c r="Q62" s="814"/>
      <c r="R62" s="814"/>
      <c r="S62" s="814"/>
    </row>
    <row r="63" spans="2:20" s="813" customFormat="1" ht="16.149999999999999" hidden="1" customHeight="1" x14ac:dyDescent="0.25">
      <c r="B63" s="812"/>
      <c r="C63" s="812"/>
      <c r="E63" s="813">
        <v>12568828.359999999</v>
      </c>
      <c r="P63" s="814"/>
      <c r="Q63" s="814"/>
      <c r="R63" s="814"/>
      <c r="S63" s="814"/>
    </row>
    <row r="64" spans="2:20" s="813" customFormat="1" ht="16.149999999999999" hidden="1" customHeight="1" x14ac:dyDescent="0.25">
      <c r="B64" s="812"/>
      <c r="C64" s="812"/>
      <c r="E64" s="813">
        <v>14122790.739999996</v>
      </c>
      <c r="P64" s="814"/>
      <c r="Q64" s="814"/>
      <c r="R64" s="814"/>
      <c r="S64" s="814"/>
    </row>
    <row r="65" spans="2:20" s="813" customFormat="1" ht="16.149999999999999" hidden="1" customHeight="1" x14ac:dyDescent="0.25">
      <c r="B65" s="812"/>
      <c r="C65" s="812"/>
      <c r="E65" s="813">
        <v>9046203.25</v>
      </c>
      <c r="P65" s="814"/>
      <c r="Q65" s="814"/>
      <c r="R65" s="814"/>
      <c r="S65" s="814"/>
    </row>
    <row r="66" spans="2:20" s="813" customFormat="1" ht="16.149999999999999" hidden="1" customHeight="1" x14ac:dyDescent="0.25">
      <c r="B66" s="812"/>
      <c r="C66" s="812"/>
      <c r="E66" s="813">
        <v>186168933.25000006</v>
      </c>
      <c r="P66" s="814"/>
      <c r="Q66" s="814"/>
      <c r="R66" s="814"/>
      <c r="S66" s="814"/>
    </row>
    <row r="67" spans="2:20" s="813" customFormat="1" ht="16.149999999999999" hidden="1" customHeight="1" x14ac:dyDescent="0.25">
      <c r="B67" s="812"/>
      <c r="C67" s="812"/>
      <c r="P67" s="814"/>
      <c r="Q67" s="814"/>
      <c r="R67" s="814"/>
      <c r="S67" s="814"/>
    </row>
    <row r="68" spans="2:20" s="813" customFormat="1" ht="16.149999999999999" hidden="1" customHeight="1" x14ac:dyDescent="0.25">
      <c r="B68" s="812"/>
      <c r="C68" s="812"/>
      <c r="P68" s="814"/>
      <c r="Q68" s="814"/>
      <c r="R68" s="814"/>
      <c r="S68" s="814"/>
    </row>
    <row r="69" spans="2:20" s="813" customFormat="1" ht="16.149999999999999" hidden="1" customHeight="1" x14ac:dyDescent="0.25">
      <c r="B69" s="812"/>
      <c r="C69" s="812"/>
      <c r="P69" s="814"/>
      <c r="Q69" s="814"/>
      <c r="R69" s="814"/>
      <c r="S69" s="814"/>
    </row>
    <row r="70" spans="2:20" s="813" customFormat="1" ht="16.149999999999999" hidden="1" customHeight="1" x14ac:dyDescent="0.25">
      <c r="B70" s="812"/>
      <c r="C70" s="812"/>
      <c r="P70" s="814"/>
      <c r="Q70" s="814"/>
      <c r="R70" s="814"/>
      <c r="S70" s="814"/>
    </row>
    <row r="71" spans="2:20" s="813" customFormat="1" ht="16.149999999999999" hidden="1" customHeight="1" x14ac:dyDescent="0.25">
      <c r="B71" s="812"/>
      <c r="C71" s="812"/>
      <c r="P71" s="814"/>
      <c r="Q71" s="814"/>
      <c r="R71" s="814"/>
      <c r="S71" s="814"/>
    </row>
    <row r="72" spans="2:20" s="813" customFormat="1" ht="16.149999999999999" hidden="1" customHeight="1" x14ac:dyDescent="0.25">
      <c r="B72" s="812"/>
      <c r="C72" s="812"/>
      <c r="P72" s="814"/>
      <c r="Q72" s="814"/>
      <c r="R72" s="814"/>
      <c r="S72" s="814"/>
    </row>
    <row r="73" spans="2:20" s="813" customFormat="1" ht="16.149999999999999" hidden="1" customHeight="1" x14ac:dyDescent="0.25">
      <c r="B73" s="835"/>
      <c r="C73" s="835"/>
      <c r="D73" s="816"/>
      <c r="E73" s="816"/>
      <c r="F73" s="816"/>
      <c r="G73" s="816"/>
      <c r="H73" s="816"/>
      <c r="I73" s="816"/>
      <c r="J73" s="816"/>
      <c r="K73" s="816"/>
      <c r="L73" s="816"/>
      <c r="M73" s="816"/>
      <c r="N73" s="816"/>
      <c r="O73" s="816"/>
      <c r="P73" s="814"/>
      <c r="Q73" s="814"/>
      <c r="R73" s="814"/>
      <c r="S73" s="814"/>
      <c r="T73" s="816"/>
    </row>
    <row r="74" spans="2:20" s="813" customFormat="1" ht="16.149999999999999" hidden="1" customHeight="1" x14ac:dyDescent="0.25">
      <c r="B74" s="835"/>
      <c r="C74" s="835"/>
      <c r="D74" s="816"/>
      <c r="E74" s="816"/>
      <c r="F74" s="816"/>
      <c r="G74" s="816"/>
      <c r="H74" s="816"/>
      <c r="I74" s="816"/>
      <c r="J74" s="816"/>
      <c r="K74" s="816"/>
      <c r="L74" s="816"/>
      <c r="M74" s="816"/>
      <c r="N74" s="816"/>
      <c r="O74" s="816"/>
      <c r="P74" s="814"/>
      <c r="Q74" s="814"/>
      <c r="R74" s="814"/>
      <c r="S74" s="814"/>
      <c r="T74" s="816"/>
    </row>
    <row r="75" spans="2:20" s="813" customFormat="1" ht="16.149999999999999" hidden="1" customHeight="1" x14ac:dyDescent="0.25">
      <c r="B75" s="835"/>
      <c r="C75" s="835"/>
      <c r="D75" s="816"/>
      <c r="E75" s="816"/>
      <c r="F75" s="816"/>
      <c r="G75" s="816"/>
      <c r="H75" s="816"/>
      <c r="I75" s="816"/>
      <c r="J75" s="816"/>
      <c r="K75" s="816"/>
      <c r="L75" s="816"/>
      <c r="M75" s="816"/>
      <c r="N75" s="816"/>
      <c r="O75" s="816"/>
      <c r="P75" s="814"/>
      <c r="Q75" s="814"/>
      <c r="R75" s="814"/>
      <c r="S75" s="814"/>
      <c r="T75" s="816"/>
    </row>
    <row r="76" spans="2:20" s="813" customFormat="1" ht="16.149999999999999" hidden="1" customHeight="1" x14ac:dyDescent="0.25">
      <c r="B76" s="835"/>
      <c r="C76" s="835"/>
      <c r="D76" s="816"/>
      <c r="E76" s="816"/>
      <c r="F76" s="816"/>
      <c r="G76" s="816"/>
      <c r="H76" s="816"/>
      <c r="I76" s="816"/>
      <c r="J76" s="816"/>
      <c r="K76" s="816"/>
      <c r="L76" s="816"/>
      <c r="M76" s="816"/>
      <c r="N76" s="816"/>
      <c r="O76" s="816"/>
      <c r="P76" s="814"/>
      <c r="Q76" s="814"/>
      <c r="R76" s="814"/>
      <c r="S76" s="814"/>
      <c r="T76" s="816"/>
    </row>
    <row r="77" spans="2:20" s="813" customFormat="1" ht="16.149999999999999" hidden="1" customHeight="1" x14ac:dyDescent="0.25">
      <c r="B77" s="835"/>
      <c r="C77" s="835"/>
      <c r="D77" s="816"/>
      <c r="E77" s="816"/>
      <c r="F77" s="816"/>
      <c r="G77" s="816"/>
      <c r="H77" s="816"/>
      <c r="I77" s="816"/>
      <c r="J77" s="816"/>
      <c r="K77" s="816"/>
      <c r="L77" s="816"/>
      <c r="M77" s="816"/>
      <c r="N77" s="816"/>
      <c r="O77" s="816"/>
      <c r="P77" s="814"/>
      <c r="Q77" s="814"/>
      <c r="R77" s="814"/>
      <c r="S77" s="814"/>
      <c r="T77" s="816"/>
    </row>
    <row r="78" spans="2:20" s="813" customFormat="1" ht="16.149999999999999" hidden="1" customHeight="1" x14ac:dyDescent="0.25">
      <c r="B78" s="835"/>
      <c r="C78" s="835"/>
      <c r="D78" s="816"/>
      <c r="E78" s="816"/>
      <c r="F78" s="816"/>
      <c r="G78" s="816"/>
      <c r="H78" s="816"/>
      <c r="I78" s="816"/>
      <c r="J78" s="816"/>
      <c r="K78" s="816"/>
      <c r="L78" s="816"/>
      <c r="M78" s="816"/>
      <c r="N78" s="816"/>
      <c r="O78" s="816"/>
      <c r="P78" s="814"/>
      <c r="Q78" s="814"/>
      <c r="R78" s="814"/>
      <c r="S78" s="814"/>
      <c r="T78" s="816"/>
    </row>
    <row r="79" spans="2:20" s="813" customFormat="1" ht="16.149999999999999" hidden="1" customHeight="1" x14ac:dyDescent="0.25">
      <c r="B79" s="835"/>
      <c r="C79" s="835"/>
      <c r="D79" s="816"/>
      <c r="E79" s="816"/>
      <c r="F79" s="816"/>
      <c r="G79" s="816"/>
      <c r="H79" s="816"/>
      <c r="I79" s="816"/>
      <c r="J79" s="816"/>
      <c r="K79" s="816"/>
      <c r="L79" s="816"/>
      <c r="M79" s="816"/>
      <c r="N79" s="816"/>
      <c r="O79" s="816"/>
      <c r="P79" s="814"/>
      <c r="Q79" s="814"/>
      <c r="R79" s="814"/>
      <c r="S79" s="814"/>
      <c r="T79" s="816"/>
    </row>
    <row r="80" spans="2:20" s="813" customFormat="1" ht="16.149999999999999" hidden="1" customHeight="1" x14ac:dyDescent="0.25">
      <c r="B80" s="835"/>
      <c r="C80" s="835"/>
      <c r="D80" s="816"/>
      <c r="E80" s="816"/>
      <c r="F80" s="816"/>
      <c r="G80" s="816"/>
      <c r="H80" s="816"/>
      <c r="I80" s="816"/>
      <c r="J80" s="816"/>
      <c r="K80" s="816"/>
      <c r="L80" s="816"/>
      <c r="M80" s="816"/>
      <c r="N80" s="816"/>
      <c r="O80" s="816"/>
      <c r="P80" s="814"/>
      <c r="Q80" s="814"/>
      <c r="R80" s="814"/>
      <c r="S80" s="814"/>
      <c r="T80" s="816"/>
    </row>
    <row r="81" spans="2:26" s="813" customFormat="1" ht="16.149999999999999" hidden="1" customHeight="1" x14ac:dyDescent="0.25">
      <c r="B81" s="835"/>
      <c r="C81" s="835"/>
      <c r="D81" s="816"/>
      <c r="E81" s="816"/>
      <c r="F81" s="816"/>
      <c r="G81" s="816"/>
      <c r="H81" s="816"/>
      <c r="I81" s="816"/>
      <c r="J81" s="816"/>
      <c r="K81" s="816"/>
      <c r="L81" s="816"/>
      <c r="M81" s="816"/>
      <c r="N81" s="816"/>
      <c r="O81" s="816"/>
      <c r="P81" s="814"/>
      <c r="Q81" s="814"/>
      <c r="R81" s="814"/>
      <c r="S81" s="814"/>
      <c r="T81" s="816"/>
    </row>
    <row r="82" spans="2:26" s="813" customFormat="1" ht="16.149999999999999" hidden="1" customHeight="1" x14ac:dyDescent="0.25">
      <c r="B82" s="835"/>
      <c r="C82" s="835"/>
      <c r="D82" s="816"/>
      <c r="E82" s="816"/>
      <c r="F82" s="816"/>
      <c r="G82" s="816"/>
      <c r="H82" s="816"/>
      <c r="I82" s="816"/>
      <c r="J82" s="816"/>
      <c r="K82" s="816"/>
      <c r="L82" s="816"/>
      <c r="M82" s="816"/>
      <c r="N82" s="816"/>
      <c r="O82" s="816"/>
      <c r="P82" s="814"/>
      <c r="Q82" s="814"/>
      <c r="R82" s="814"/>
      <c r="S82" s="814"/>
      <c r="T82" s="816"/>
    </row>
    <row r="83" spans="2:26" s="813" customFormat="1" ht="16.149999999999999" hidden="1" customHeight="1" x14ac:dyDescent="0.25">
      <c r="B83" s="835"/>
      <c r="C83" s="835"/>
      <c r="D83" s="816"/>
      <c r="E83" s="816"/>
      <c r="F83" s="816"/>
      <c r="G83" s="816"/>
      <c r="H83" s="816"/>
      <c r="I83" s="816"/>
      <c r="J83" s="816"/>
      <c r="K83" s="816"/>
      <c r="L83" s="816"/>
      <c r="M83" s="816"/>
      <c r="N83" s="816"/>
      <c r="O83" s="816"/>
      <c r="P83" s="814"/>
      <c r="Q83" s="814"/>
      <c r="R83" s="814"/>
      <c r="S83" s="814"/>
      <c r="T83" s="816"/>
    </row>
    <row r="84" spans="2:26" s="813" customFormat="1" ht="16.149999999999999" hidden="1" customHeight="1" x14ac:dyDescent="0.25">
      <c r="B84" s="835"/>
      <c r="C84" s="835"/>
      <c r="D84" s="816"/>
      <c r="E84" s="816"/>
      <c r="F84" s="816"/>
      <c r="G84" s="816"/>
      <c r="H84" s="816"/>
      <c r="I84" s="816"/>
      <c r="J84" s="816"/>
      <c r="K84" s="816"/>
      <c r="L84" s="816"/>
      <c r="M84" s="816"/>
      <c r="N84" s="816"/>
      <c r="O84" s="816"/>
      <c r="P84" s="814"/>
      <c r="Q84" s="814"/>
      <c r="R84" s="814"/>
      <c r="S84" s="814"/>
      <c r="T84" s="816"/>
    </row>
    <row r="85" spans="2:26" s="813" customFormat="1" ht="16.149999999999999" hidden="1" customHeight="1" x14ac:dyDescent="0.25">
      <c r="B85" s="835"/>
      <c r="C85" s="835"/>
      <c r="D85" s="816"/>
      <c r="E85" s="816"/>
      <c r="F85" s="816"/>
      <c r="G85" s="816"/>
      <c r="H85" s="816"/>
      <c r="I85" s="816"/>
      <c r="J85" s="816"/>
      <c r="K85" s="816"/>
      <c r="L85" s="816"/>
      <c r="M85" s="816"/>
      <c r="N85" s="816"/>
      <c r="O85" s="816"/>
      <c r="P85" s="814"/>
      <c r="Q85" s="814"/>
      <c r="R85" s="814"/>
      <c r="S85" s="814"/>
      <c r="T85" s="816"/>
    </row>
    <row r="86" spans="2:26" s="813" customFormat="1" ht="16.149999999999999" hidden="1" customHeight="1" x14ac:dyDescent="0.25">
      <c r="B86" s="835"/>
      <c r="C86" s="835"/>
      <c r="D86" s="816"/>
      <c r="E86" s="816"/>
      <c r="F86" s="816"/>
      <c r="G86" s="816"/>
      <c r="H86" s="816"/>
      <c r="I86" s="816"/>
      <c r="J86" s="816"/>
      <c r="K86" s="816"/>
      <c r="L86" s="816"/>
      <c r="M86" s="816"/>
      <c r="N86" s="816"/>
      <c r="O86" s="816"/>
      <c r="P86" s="814"/>
      <c r="Q86" s="814"/>
      <c r="R86" s="814"/>
      <c r="S86" s="814"/>
      <c r="T86" s="816"/>
    </row>
    <row r="87" spans="2:26" s="813" customFormat="1" ht="16.149999999999999" hidden="1" customHeight="1" x14ac:dyDescent="0.25">
      <c r="B87" s="835"/>
      <c r="C87" s="835"/>
      <c r="D87" s="816"/>
      <c r="E87" s="816"/>
      <c r="F87" s="816"/>
      <c r="G87" s="816"/>
      <c r="H87" s="816"/>
      <c r="I87" s="816"/>
      <c r="J87" s="816"/>
      <c r="K87" s="816"/>
      <c r="L87" s="816"/>
      <c r="M87" s="816"/>
      <c r="N87" s="816"/>
      <c r="O87" s="816"/>
      <c r="P87" s="814"/>
      <c r="Q87" s="814"/>
      <c r="R87" s="814"/>
      <c r="S87" s="814"/>
      <c r="T87" s="816"/>
    </row>
    <row r="88" spans="2:26" s="813" customFormat="1" ht="16.149999999999999" hidden="1" customHeight="1" x14ac:dyDescent="0.25">
      <c r="B88" s="835"/>
      <c r="C88" s="835"/>
      <c r="D88" s="816"/>
      <c r="E88" s="816"/>
      <c r="F88" s="816"/>
      <c r="G88" s="816"/>
      <c r="H88" s="816"/>
      <c r="I88" s="816"/>
      <c r="J88" s="816"/>
      <c r="K88" s="816"/>
      <c r="L88" s="816"/>
      <c r="M88" s="816"/>
      <c r="N88" s="816"/>
      <c r="O88" s="816"/>
      <c r="P88" s="814"/>
      <c r="Q88" s="814"/>
      <c r="R88" s="814"/>
      <c r="S88" s="814"/>
      <c r="T88" s="816"/>
    </row>
    <row r="89" spans="2:26" s="813" customFormat="1" ht="16.149999999999999" hidden="1" customHeight="1" x14ac:dyDescent="0.25">
      <c r="B89" s="835"/>
      <c r="C89" s="835"/>
      <c r="D89" s="816"/>
      <c r="E89" s="816"/>
      <c r="F89" s="816"/>
      <c r="G89" s="816"/>
      <c r="H89" s="816"/>
      <c r="I89" s="816"/>
      <c r="J89" s="816"/>
      <c r="K89" s="816"/>
      <c r="L89" s="816"/>
      <c r="M89" s="816"/>
      <c r="N89" s="816"/>
      <c r="O89" s="816"/>
      <c r="P89" s="814"/>
      <c r="Q89" s="814"/>
      <c r="R89" s="814"/>
      <c r="S89" s="814"/>
      <c r="T89" s="816"/>
    </row>
    <row r="90" spans="2:26" s="813" customFormat="1" ht="16.149999999999999" hidden="1" customHeight="1" x14ac:dyDescent="0.25">
      <c r="B90" s="835"/>
      <c r="C90" s="835"/>
      <c r="D90" s="816"/>
      <c r="E90" s="816"/>
      <c r="F90" s="816"/>
      <c r="G90" s="816"/>
      <c r="H90" s="816"/>
      <c r="I90" s="816"/>
      <c r="J90" s="816"/>
      <c r="K90" s="816"/>
      <c r="L90" s="816"/>
      <c r="M90" s="816"/>
      <c r="N90" s="816"/>
      <c r="O90" s="816"/>
      <c r="P90" s="814"/>
      <c r="Q90" s="814"/>
      <c r="R90" s="814"/>
      <c r="S90" s="814"/>
      <c r="T90" s="816"/>
    </row>
    <row r="91" spans="2:26" s="835" customFormat="1" ht="16.149999999999999" hidden="1" customHeight="1" x14ac:dyDescent="0.25">
      <c r="D91" s="816"/>
      <c r="E91" s="816"/>
      <c r="F91" s="816"/>
      <c r="G91" s="816"/>
      <c r="H91" s="816"/>
      <c r="I91" s="816"/>
      <c r="J91" s="816"/>
      <c r="K91" s="816"/>
      <c r="L91" s="816"/>
      <c r="M91" s="816"/>
      <c r="N91" s="816"/>
      <c r="O91" s="816"/>
      <c r="P91" s="814"/>
      <c r="Q91" s="814"/>
      <c r="R91" s="814"/>
      <c r="S91" s="814"/>
      <c r="T91" s="816"/>
      <c r="U91" s="813"/>
      <c r="V91" s="813"/>
      <c r="W91" s="813"/>
      <c r="X91" s="813"/>
      <c r="Y91" s="813"/>
      <c r="Z91" s="813"/>
    </row>
    <row r="92" spans="2:26" s="835" customFormat="1" ht="16.149999999999999" hidden="1" customHeight="1" x14ac:dyDescent="0.25">
      <c r="D92" s="816"/>
      <c r="E92" s="816"/>
      <c r="F92" s="816"/>
      <c r="G92" s="816"/>
      <c r="H92" s="816"/>
      <c r="I92" s="816"/>
      <c r="J92" s="816"/>
      <c r="K92" s="816"/>
      <c r="L92" s="816"/>
      <c r="M92" s="816"/>
      <c r="N92" s="816"/>
      <c r="O92" s="816"/>
      <c r="P92" s="814"/>
      <c r="Q92" s="814"/>
      <c r="R92" s="814"/>
      <c r="S92" s="814"/>
      <c r="T92" s="816"/>
      <c r="U92" s="813"/>
      <c r="V92" s="813"/>
      <c r="W92" s="813"/>
      <c r="X92" s="813"/>
      <c r="Y92" s="813"/>
      <c r="Z92" s="813"/>
    </row>
    <row r="93" spans="2:26" s="835" customFormat="1" ht="16.149999999999999" hidden="1" customHeight="1" x14ac:dyDescent="0.25">
      <c r="D93" s="816"/>
      <c r="E93" s="816"/>
      <c r="F93" s="816"/>
      <c r="G93" s="816"/>
      <c r="H93" s="816"/>
      <c r="I93" s="816"/>
      <c r="J93" s="816"/>
      <c r="K93" s="816"/>
      <c r="L93" s="816"/>
      <c r="M93" s="816"/>
      <c r="N93" s="816"/>
      <c r="O93" s="816"/>
      <c r="P93" s="814"/>
      <c r="Q93" s="814"/>
      <c r="R93" s="814"/>
      <c r="S93" s="814"/>
      <c r="T93" s="816"/>
      <c r="U93" s="813"/>
      <c r="V93" s="813"/>
      <c r="W93" s="813"/>
      <c r="X93" s="813"/>
      <c r="Y93" s="813"/>
      <c r="Z93" s="813"/>
    </row>
    <row r="94" spans="2:26" s="835" customFormat="1" ht="16.149999999999999" hidden="1" customHeight="1" x14ac:dyDescent="0.25">
      <c r="D94" s="816"/>
      <c r="E94" s="816"/>
      <c r="F94" s="816"/>
      <c r="G94" s="816"/>
      <c r="H94" s="816"/>
      <c r="I94" s="816"/>
      <c r="J94" s="816"/>
      <c r="K94" s="816"/>
      <c r="L94" s="816"/>
      <c r="M94" s="816"/>
      <c r="N94" s="816"/>
      <c r="O94" s="816"/>
      <c r="P94" s="814"/>
      <c r="Q94" s="814"/>
      <c r="R94" s="814"/>
      <c r="S94" s="814"/>
      <c r="T94" s="816"/>
      <c r="U94" s="813"/>
      <c r="V94" s="813"/>
      <c r="W94" s="813"/>
      <c r="X94" s="813"/>
      <c r="Y94" s="813"/>
      <c r="Z94" s="813"/>
    </row>
    <row r="95" spans="2:26" s="835" customFormat="1" ht="16.149999999999999" hidden="1" customHeight="1" x14ac:dyDescent="0.25">
      <c r="D95" s="816"/>
      <c r="E95" s="816"/>
      <c r="F95" s="816"/>
      <c r="G95" s="816"/>
      <c r="H95" s="816"/>
      <c r="I95" s="816"/>
      <c r="J95" s="816"/>
      <c r="K95" s="816"/>
      <c r="L95" s="816"/>
      <c r="M95" s="816"/>
      <c r="N95" s="816"/>
      <c r="O95" s="816"/>
      <c r="P95" s="814"/>
      <c r="Q95" s="814"/>
      <c r="R95" s="814"/>
      <c r="S95" s="814"/>
      <c r="T95" s="816"/>
      <c r="U95" s="813"/>
      <c r="V95" s="813"/>
      <c r="W95" s="813"/>
      <c r="X95" s="813"/>
      <c r="Y95" s="813"/>
      <c r="Z95" s="813"/>
    </row>
    <row r="96" spans="2:26" s="835" customFormat="1" ht="16.149999999999999" hidden="1" customHeight="1" x14ac:dyDescent="0.25">
      <c r="D96" s="816"/>
      <c r="E96" s="816"/>
      <c r="F96" s="816"/>
      <c r="G96" s="816"/>
      <c r="H96" s="816"/>
      <c r="I96" s="816"/>
      <c r="J96" s="816"/>
      <c r="K96" s="816"/>
      <c r="L96" s="816"/>
      <c r="M96" s="816"/>
      <c r="N96" s="816"/>
      <c r="O96" s="816"/>
      <c r="P96" s="814"/>
      <c r="Q96" s="814"/>
      <c r="R96" s="814"/>
      <c r="S96" s="814"/>
      <c r="T96" s="816"/>
      <c r="U96" s="813"/>
      <c r="V96" s="813"/>
      <c r="W96" s="813"/>
      <c r="X96" s="813"/>
      <c r="Y96" s="813"/>
      <c r="Z96" s="813"/>
    </row>
    <row r="97" spans="4:26" s="835" customFormat="1" ht="16.149999999999999" hidden="1" customHeight="1" x14ac:dyDescent="0.25">
      <c r="D97" s="816"/>
      <c r="E97" s="816"/>
      <c r="F97" s="816"/>
      <c r="G97" s="816"/>
      <c r="H97" s="816"/>
      <c r="I97" s="816"/>
      <c r="J97" s="816"/>
      <c r="K97" s="816"/>
      <c r="L97" s="816"/>
      <c r="M97" s="816"/>
      <c r="N97" s="816"/>
      <c r="O97" s="816"/>
      <c r="P97" s="814"/>
      <c r="Q97" s="814"/>
      <c r="R97" s="814"/>
      <c r="S97" s="814"/>
      <c r="T97" s="816"/>
      <c r="U97" s="813"/>
      <c r="V97" s="813"/>
      <c r="W97" s="813"/>
      <c r="X97" s="813"/>
      <c r="Y97" s="813"/>
      <c r="Z97" s="813"/>
    </row>
    <row r="98" spans="4:26" s="835" customFormat="1" ht="16.149999999999999" hidden="1" customHeight="1" x14ac:dyDescent="0.25">
      <c r="D98" s="816"/>
      <c r="E98" s="816"/>
      <c r="F98" s="816"/>
      <c r="G98" s="816"/>
      <c r="H98" s="816"/>
      <c r="I98" s="816"/>
      <c r="J98" s="816"/>
      <c r="K98" s="816"/>
      <c r="L98" s="816"/>
      <c r="M98" s="816"/>
      <c r="N98" s="816"/>
      <c r="O98" s="816"/>
      <c r="P98" s="814"/>
      <c r="Q98" s="814"/>
      <c r="R98" s="814"/>
      <c r="S98" s="814"/>
      <c r="T98" s="816"/>
      <c r="U98" s="813"/>
      <c r="V98" s="813"/>
      <c r="W98" s="813"/>
      <c r="X98" s="813"/>
      <c r="Y98" s="813"/>
      <c r="Z98" s="813"/>
    </row>
    <row r="99" spans="4:26" s="835" customFormat="1" ht="16.149999999999999" hidden="1" customHeight="1" x14ac:dyDescent="0.25">
      <c r="D99" s="816"/>
      <c r="E99" s="816"/>
      <c r="F99" s="816"/>
      <c r="G99" s="816"/>
      <c r="H99" s="816"/>
      <c r="I99" s="816"/>
      <c r="J99" s="816"/>
      <c r="K99" s="816"/>
      <c r="L99" s="816"/>
      <c r="M99" s="816"/>
      <c r="N99" s="816"/>
      <c r="O99" s="816"/>
      <c r="P99" s="814"/>
      <c r="Q99" s="814"/>
      <c r="R99" s="814"/>
      <c r="S99" s="814"/>
      <c r="T99" s="816"/>
      <c r="U99" s="813"/>
      <c r="V99" s="813"/>
      <c r="W99" s="813"/>
      <c r="X99" s="813"/>
      <c r="Y99" s="813"/>
      <c r="Z99" s="813"/>
    </row>
    <row r="100" spans="4:26" s="835" customFormat="1" ht="16.149999999999999" hidden="1" customHeight="1" x14ac:dyDescent="0.25">
      <c r="D100" s="816"/>
      <c r="E100" s="816"/>
      <c r="F100" s="816"/>
      <c r="G100" s="816"/>
      <c r="H100" s="816"/>
      <c r="I100" s="816"/>
      <c r="J100" s="816"/>
      <c r="K100" s="816"/>
      <c r="L100" s="816"/>
      <c r="M100" s="816"/>
      <c r="N100" s="816"/>
      <c r="O100" s="816"/>
      <c r="P100" s="814"/>
      <c r="Q100" s="814"/>
      <c r="R100" s="814"/>
      <c r="S100" s="814"/>
      <c r="T100" s="816"/>
      <c r="U100" s="813"/>
      <c r="V100" s="813"/>
      <c r="W100" s="813"/>
      <c r="X100" s="813"/>
      <c r="Y100" s="813"/>
      <c r="Z100" s="813"/>
    </row>
    <row r="101" spans="4:26" s="835" customFormat="1" ht="16.149999999999999" hidden="1" customHeight="1" x14ac:dyDescent="0.25">
      <c r="D101" s="816"/>
      <c r="E101" s="816"/>
      <c r="F101" s="816"/>
      <c r="G101" s="816"/>
      <c r="H101" s="816"/>
      <c r="I101" s="816"/>
      <c r="J101" s="816"/>
      <c r="K101" s="816"/>
      <c r="L101" s="816"/>
      <c r="M101" s="816"/>
      <c r="N101" s="816"/>
      <c r="O101" s="816"/>
      <c r="P101" s="814"/>
      <c r="Q101" s="814"/>
      <c r="R101" s="814"/>
      <c r="S101" s="814"/>
      <c r="T101" s="816"/>
      <c r="U101" s="813"/>
      <c r="V101" s="813"/>
      <c r="W101" s="813"/>
      <c r="X101" s="813"/>
      <c r="Y101" s="813"/>
      <c r="Z101" s="813"/>
    </row>
    <row r="102" spans="4:26" s="835" customFormat="1" ht="16.149999999999999" hidden="1" customHeight="1" x14ac:dyDescent="0.25">
      <c r="D102" s="816"/>
      <c r="E102" s="816"/>
      <c r="F102" s="816"/>
      <c r="G102" s="816"/>
      <c r="H102" s="816"/>
      <c r="I102" s="816"/>
      <c r="J102" s="816"/>
      <c r="K102" s="816"/>
      <c r="L102" s="816"/>
      <c r="M102" s="816"/>
      <c r="N102" s="816"/>
      <c r="O102" s="816"/>
      <c r="P102" s="814"/>
      <c r="Q102" s="814"/>
      <c r="R102" s="814"/>
      <c r="S102" s="814"/>
      <c r="T102" s="816"/>
      <c r="U102" s="813"/>
      <c r="V102" s="813"/>
      <c r="W102" s="813"/>
      <c r="X102" s="813"/>
      <c r="Y102" s="813"/>
      <c r="Z102" s="813"/>
    </row>
    <row r="103" spans="4:26" s="835" customFormat="1" ht="16.149999999999999" hidden="1" customHeight="1" x14ac:dyDescent="0.25">
      <c r="D103" s="816"/>
      <c r="E103" s="816"/>
      <c r="F103" s="816"/>
      <c r="G103" s="816"/>
      <c r="H103" s="816"/>
      <c r="I103" s="816"/>
      <c r="J103" s="816"/>
      <c r="K103" s="816"/>
      <c r="L103" s="816"/>
      <c r="M103" s="816"/>
      <c r="N103" s="816"/>
      <c r="O103" s="816"/>
      <c r="P103" s="814"/>
      <c r="Q103" s="814"/>
      <c r="R103" s="814"/>
      <c r="S103" s="814"/>
      <c r="T103" s="816"/>
      <c r="U103" s="813"/>
      <c r="V103" s="813"/>
      <c r="W103" s="813"/>
      <c r="X103" s="813"/>
      <c r="Y103" s="813"/>
      <c r="Z103" s="813"/>
    </row>
    <row r="104" spans="4:26" s="835" customFormat="1" ht="16.149999999999999" hidden="1" customHeight="1" x14ac:dyDescent="0.25">
      <c r="D104" s="816"/>
      <c r="E104" s="816"/>
      <c r="F104" s="816"/>
      <c r="G104" s="816"/>
      <c r="H104" s="816"/>
      <c r="I104" s="816"/>
      <c r="J104" s="816"/>
      <c r="K104" s="816"/>
      <c r="L104" s="816"/>
      <c r="M104" s="816"/>
      <c r="N104" s="816"/>
      <c r="O104" s="816"/>
      <c r="P104" s="814"/>
      <c r="Q104" s="814"/>
      <c r="R104" s="814"/>
      <c r="S104" s="814"/>
      <c r="T104" s="816"/>
      <c r="U104" s="813"/>
      <c r="V104" s="813"/>
      <c r="W104" s="813"/>
      <c r="X104" s="813"/>
      <c r="Y104" s="813"/>
      <c r="Z104" s="813"/>
    </row>
    <row r="105" spans="4:26" s="835" customFormat="1" ht="16.149999999999999" hidden="1" customHeight="1" x14ac:dyDescent="0.25">
      <c r="D105" s="816"/>
      <c r="E105" s="816"/>
      <c r="F105" s="816"/>
      <c r="G105" s="816"/>
      <c r="H105" s="816"/>
      <c r="I105" s="816"/>
      <c r="J105" s="816"/>
      <c r="K105" s="816"/>
      <c r="L105" s="816"/>
      <c r="M105" s="816"/>
      <c r="N105" s="816"/>
      <c r="O105" s="816"/>
      <c r="P105" s="814"/>
      <c r="Q105" s="814"/>
      <c r="R105" s="814"/>
      <c r="S105" s="814"/>
      <c r="T105" s="816"/>
      <c r="U105" s="813"/>
      <c r="V105" s="813"/>
      <c r="W105" s="813"/>
      <c r="X105" s="813"/>
      <c r="Y105" s="813"/>
      <c r="Z105" s="813"/>
    </row>
    <row r="106" spans="4:26" s="835" customFormat="1" ht="16.149999999999999" hidden="1" customHeight="1" x14ac:dyDescent="0.25">
      <c r="D106" s="816"/>
      <c r="E106" s="816"/>
      <c r="F106" s="816"/>
      <c r="G106" s="816"/>
      <c r="H106" s="816"/>
      <c r="I106" s="816"/>
      <c r="J106" s="816"/>
      <c r="K106" s="816"/>
      <c r="L106" s="816"/>
      <c r="M106" s="816"/>
      <c r="N106" s="816"/>
      <c r="O106" s="816"/>
      <c r="P106" s="814"/>
      <c r="Q106" s="814"/>
      <c r="R106" s="814"/>
      <c r="S106" s="814"/>
      <c r="T106" s="816"/>
      <c r="U106" s="813"/>
      <c r="V106" s="813"/>
      <c r="W106" s="813"/>
      <c r="X106" s="813"/>
      <c r="Y106" s="813"/>
      <c r="Z106" s="813"/>
    </row>
    <row r="107" spans="4:26" s="835" customFormat="1" ht="16.149999999999999" hidden="1" customHeight="1" x14ac:dyDescent="0.25">
      <c r="D107" s="816"/>
      <c r="E107" s="816"/>
      <c r="F107" s="816"/>
      <c r="G107" s="816"/>
      <c r="H107" s="816"/>
      <c r="I107" s="816"/>
      <c r="J107" s="816"/>
      <c r="K107" s="816"/>
      <c r="L107" s="816"/>
      <c r="M107" s="816"/>
      <c r="N107" s="816"/>
      <c r="O107" s="816"/>
      <c r="P107" s="814"/>
      <c r="Q107" s="814"/>
      <c r="R107" s="814"/>
      <c r="S107" s="814"/>
      <c r="T107" s="816"/>
      <c r="U107" s="813"/>
      <c r="V107" s="813"/>
      <c r="W107" s="813"/>
      <c r="X107" s="813"/>
      <c r="Y107" s="813"/>
      <c r="Z107" s="813"/>
    </row>
    <row r="108" spans="4:26" s="835" customFormat="1" ht="16.149999999999999" hidden="1" customHeight="1" x14ac:dyDescent="0.25">
      <c r="D108" s="816"/>
      <c r="E108" s="816"/>
      <c r="F108" s="816"/>
      <c r="G108" s="816"/>
      <c r="H108" s="816"/>
      <c r="I108" s="816"/>
      <c r="J108" s="816"/>
      <c r="K108" s="816"/>
      <c r="L108" s="816"/>
      <c r="M108" s="816"/>
      <c r="N108" s="816"/>
      <c r="O108" s="816"/>
      <c r="P108" s="814"/>
      <c r="Q108" s="814"/>
      <c r="R108" s="814"/>
      <c r="S108" s="814"/>
      <c r="T108" s="816"/>
      <c r="U108" s="813"/>
      <c r="V108" s="813"/>
      <c r="W108" s="813"/>
      <c r="X108" s="813"/>
      <c r="Y108" s="813"/>
      <c r="Z108" s="813"/>
    </row>
    <row r="109" spans="4:26" s="835" customFormat="1" ht="16.149999999999999" hidden="1" customHeight="1" x14ac:dyDescent="0.25">
      <c r="D109" s="816"/>
      <c r="E109" s="816"/>
      <c r="F109" s="816"/>
      <c r="G109" s="816"/>
      <c r="H109" s="816"/>
      <c r="I109" s="816"/>
      <c r="J109" s="816"/>
      <c r="K109" s="816"/>
      <c r="L109" s="816"/>
      <c r="M109" s="816"/>
      <c r="N109" s="816"/>
      <c r="O109" s="816"/>
      <c r="P109" s="814"/>
      <c r="Q109" s="814"/>
      <c r="R109" s="814"/>
      <c r="S109" s="814"/>
      <c r="T109" s="816"/>
      <c r="U109" s="813"/>
      <c r="V109" s="813"/>
      <c r="W109" s="813"/>
      <c r="X109" s="813"/>
      <c r="Y109" s="813"/>
      <c r="Z109" s="813"/>
    </row>
    <row r="110" spans="4:26" s="835" customFormat="1" ht="16.149999999999999" hidden="1" customHeight="1" x14ac:dyDescent="0.25">
      <c r="D110" s="816"/>
      <c r="E110" s="816"/>
      <c r="F110" s="816"/>
      <c r="G110" s="816"/>
      <c r="H110" s="816"/>
      <c r="I110" s="816"/>
      <c r="J110" s="816"/>
      <c r="K110" s="816"/>
      <c r="L110" s="816"/>
      <c r="M110" s="816"/>
      <c r="N110" s="816"/>
      <c r="O110" s="816"/>
      <c r="P110" s="814"/>
      <c r="Q110" s="814"/>
      <c r="R110" s="814"/>
      <c r="S110" s="814"/>
      <c r="T110" s="816"/>
      <c r="U110" s="813"/>
      <c r="V110" s="813"/>
      <c r="W110" s="813"/>
      <c r="X110" s="813"/>
      <c r="Y110" s="813"/>
      <c r="Z110" s="813"/>
    </row>
    <row r="111" spans="4:26" s="835" customFormat="1" ht="16.149999999999999" hidden="1" customHeight="1" x14ac:dyDescent="0.25">
      <c r="D111" s="816"/>
      <c r="E111" s="816"/>
      <c r="F111" s="816"/>
      <c r="G111" s="816"/>
      <c r="H111" s="816"/>
      <c r="I111" s="816"/>
      <c r="J111" s="816"/>
      <c r="K111" s="816"/>
      <c r="L111" s="816"/>
      <c r="M111" s="816"/>
      <c r="N111" s="816"/>
      <c r="O111" s="816"/>
      <c r="P111" s="814"/>
      <c r="Q111" s="814"/>
      <c r="R111" s="814"/>
      <c r="S111" s="814"/>
      <c r="T111" s="816"/>
      <c r="U111" s="813"/>
      <c r="V111" s="813"/>
      <c r="W111" s="813"/>
      <c r="X111" s="813"/>
      <c r="Y111" s="813"/>
      <c r="Z111" s="813"/>
    </row>
    <row r="112" spans="4:26" s="835" customFormat="1" ht="16.149999999999999" hidden="1" customHeight="1" x14ac:dyDescent="0.25">
      <c r="D112" s="816"/>
      <c r="E112" s="816"/>
      <c r="F112" s="816"/>
      <c r="G112" s="816"/>
      <c r="H112" s="816"/>
      <c r="I112" s="816"/>
      <c r="J112" s="816"/>
      <c r="K112" s="816"/>
      <c r="L112" s="816"/>
      <c r="M112" s="816"/>
      <c r="N112" s="816"/>
      <c r="O112" s="816"/>
      <c r="P112" s="814"/>
      <c r="Q112" s="814"/>
      <c r="R112" s="814"/>
      <c r="S112" s="814"/>
      <c r="T112" s="816"/>
      <c r="U112" s="813"/>
      <c r="V112" s="813"/>
      <c r="W112" s="813"/>
      <c r="X112" s="813"/>
      <c r="Y112" s="813"/>
      <c r="Z112" s="813"/>
    </row>
    <row r="113" spans="4:26" s="835" customFormat="1" ht="16.149999999999999" hidden="1" customHeight="1" x14ac:dyDescent="0.25">
      <c r="D113" s="816"/>
      <c r="E113" s="816"/>
      <c r="F113" s="816"/>
      <c r="G113" s="816"/>
      <c r="H113" s="816"/>
      <c r="I113" s="816"/>
      <c r="J113" s="816"/>
      <c r="K113" s="816"/>
      <c r="L113" s="816"/>
      <c r="M113" s="816"/>
      <c r="N113" s="816"/>
      <c r="O113" s="816"/>
      <c r="P113" s="814"/>
      <c r="Q113" s="814"/>
      <c r="R113" s="814"/>
      <c r="S113" s="814"/>
      <c r="T113" s="816"/>
      <c r="U113" s="813"/>
      <c r="V113" s="813"/>
      <c r="W113" s="813"/>
      <c r="X113" s="813"/>
      <c r="Y113" s="813"/>
      <c r="Z113" s="813"/>
    </row>
    <row r="114" spans="4:26" s="835" customFormat="1" ht="16.149999999999999" hidden="1" customHeight="1" x14ac:dyDescent="0.25">
      <c r="D114" s="816"/>
      <c r="E114" s="816"/>
      <c r="F114" s="816"/>
      <c r="G114" s="816"/>
      <c r="H114" s="816"/>
      <c r="I114" s="816"/>
      <c r="J114" s="816"/>
      <c r="K114" s="816"/>
      <c r="L114" s="816"/>
      <c r="M114" s="816"/>
      <c r="N114" s="816"/>
      <c r="O114" s="816"/>
      <c r="P114" s="814"/>
      <c r="Q114" s="814"/>
      <c r="R114" s="814"/>
      <c r="S114" s="814"/>
      <c r="T114" s="816"/>
      <c r="U114" s="813"/>
      <c r="V114" s="813"/>
      <c r="W114" s="813"/>
      <c r="X114" s="813"/>
      <c r="Y114" s="813"/>
      <c r="Z114" s="813"/>
    </row>
    <row r="115" spans="4:26" s="835" customFormat="1" ht="16.149999999999999" hidden="1" customHeight="1" x14ac:dyDescent="0.25">
      <c r="D115" s="816"/>
      <c r="E115" s="816"/>
      <c r="F115" s="816"/>
      <c r="G115" s="816"/>
      <c r="H115" s="816"/>
      <c r="I115" s="816"/>
      <c r="J115" s="816"/>
      <c r="K115" s="816"/>
      <c r="L115" s="816"/>
      <c r="M115" s="816"/>
      <c r="N115" s="816"/>
      <c r="O115" s="816"/>
      <c r="P115" s="814"/>
      <c r="Q115" s="814"/>
      <c r="R115" s="814"/>
      <c r="S115" s="814"/>
      <c r="T115" s="816"/>
      <c r="U115" s="813"/>
      <c r="V115" s="813"/>
      <c r="W115" s="813"/>
      <c r="X115" s="813"/>
      <c r="Y115" s="813"/>
      <c r="Z115" s="813"/>
    </row>
    <row r="116" spans="4:26" s="835" customFormat="1" ht="16.149999999999999" hidden="1" customHeight="1" x14ac:dyDescent="0.25">
      <c r="D116" s="816"/>
      <c r="E116" s="816"/>
      <c r="F116" s="816"/>
      <c r="G116" s="816"/>
      <c r="H116" s="816"/>
      <c r="I116" s="816"/>
      <c r="J116" s="816"/>
      <c r="K116" s="816"/>
      <c r="L116" s="816"/>
      <c r="M116" s="816"/>
      <c r="N116" s="816"/>
      <c r="O116" s="816"/>
      <c r="P116" s="814"/>
      <c r="Q116" s="814"/>
      <c r="R116" s="814"/>
      <c r="S116" s="814"/>
      <c r="T116" s="816"/>
      <c r="U116" s="813"/>
      <c r="V116" s="813"/>
      <c r="W116" s="813"/>
      <c r="X116" s="813"/>
      <c r="Y116" s="813"/>
      <c r="Z116" s="813"/>
    </row>
    <row r="117" spans="4:26" s="835" customFormat="1" ht="16.149999999999999" hidden="1" customHeight="1" x14ac:dyDescent="0.25">
      <c r="D117" s="816"/>
      <c r="E117" s="816"/>
      <c r="F117" s="816"/>
      <c r="G117" s="816"/>
      <c r="H117" s="816"/>
      <c r="I117" s="816"/>
      <c r="J117" s="816"/>
      <c r="K117" s="816"/>
      <c r="L117" s="816"/>
      <c r="M117" s="816"/>
      <c r="N117" s="816"/>
      <c r="O117" s="816"/>
      <c r="P117" s="814"/>
      <c r="Q117" s="814"/>
      <c r="R117" s="814"/>
      <c r="S117" s="814"/>
      <c r="T117" s="816"/>
      <c r="U117" s="813"/>
      <c r="V117" s="813"/>
      <c r="W117" s="813"/>
      <c r="X117" s="813"/>
      <c r="Y117" s="813"/>
      <c r="Z117" s="813"/>
    </row>
    <row r="118" spans="4:26" s="835" customFormat="1" ht="16.149999999999999" hidden="1" customHeight="1" x14ac:dyDescent="0.25">
      <c r="D118" s="816"/>
      <c r="E118" s="816"/>
      <c r="F118" s="816"/>
      <c r="G118" s="816"/>
      <c r="H118" s="816"/>
      <c r="I118" s="816"/>
      <c r="J118" s="816"/>
      <c r="K118" s="816"/>
      <c r="L118" s="816"/>
      <c r="M118" s="816"/>
      <c r="N118" s="816"/>
      <c r="O118" s="816"/>
      <c r="P118" s="814"/>
      <c r="Q118" s="814"/>
      <c r="R118" s="814"/>
      <c r="S118" s="814"/>
      <c r="T118" s="816"/>
      <c r="U118" s="813"/>
      <c r="V118" s="813"/>
      <c r="W118" s="813"/>
      <c r="X118" s="813"/>
      <c r="Y118" s="813"/>
      <c r="Z118" s="813"/>
    </row>
    <row r="119" spans="4:26" s="835" customFormat="1" ht="16.149999999999999" hidden="1" customHeight="1" x14ac:dyDescent="0.25">
      <c r="D119" s="816"/>
      <c r="E119" s="816"/>
      <c r="F119" s="816"/>
      <c r="G119" s="816"/>
      <c r="H119" s="816"/>
      <c r="I119" s="816"/>
      <c r="J119" s="816"/>
      <c r="K119" s="816"/>
      <c r="L119" s="816"/>
      <c r="M119" s="816"/>
      <c r="N119" s="816"/>
      <c r="O119" s="816"/>
      <c r="P119" s="814"/>
      <c r="Q119" s="814"/>
      <c r="R119" s="814"/>
      <c r="S119" s="814"/>
      <c r="T119" s="816"/>
      <c r="U119" s="813"/>
      <c r="V119" s="813"/>
      <c r="W119" s="813"/>
      <c r="X119" s="813"/>
      <c r="Y119" s="813"/>
      <c r="Z119" s="813"/>
    </row>
    <row r="120" spans="4:26" s="835" customFormat="1" ht="16.149999999999999" hidden="1" customHeight="1" x14ac:dyDescent="0.25">
      <c r="D120" s="816"/>
      <c r="E120" s="816"/>
      <c r="F120" s="816"/>
      <c r="G120" s="816"/>
      <c r="H120" s="816"/>
      <c r="I120" s="816"/>
      <c r="J120" s="816"/>
      <c r="K120" s="816"/>
      <c r="L120" s="816"/>
      <c r="M120" s="816"/>
      <c r="N120" s="816"/>
      <c r="O120" s="816"/>
      <c r="P120" s="814"/>
      <c r="Q120" s="814"/>
      <c r="R120" s="814"/>
      <c r="S120" s="814"/>
      <c r="T120" s="816"/>
      <c r="U120" s="813"/>
      <c r="V120" s="813"/>
      <c r="W120" s="813"/>
      <c r="X120" s="813"/>
      <c r="Y120" s="813"/>
      <c r="Z120" s="813"/>
    </row>
    <row r="121" spans="4:26" s="835" customFormat="1" ht="16.149999999999999" hidden="1" customHeight="1" x14ac:dyDescent="0.25">
      <c r="D121" s="816"/>
      <c r="E121" s="816"/>
      <c r="F121" s="816"/>
      <c r="G121" s="816"/>
      <c r="H121" s="816"/>
      <c r="I121" s="816"/>
      <c r="J121" s="816"/>
      <c r="K121" s="816"/>
      <c r="L121" s="816"/>
      <c r="M121" s="816"/>
      <c r="N121" s="816"/>
      <c r="O121" s="816"/>
      <c r="P121" s="814"/>
      <c r="Q121" s="814"/>
      <c r="R121" s="814"/>
      <c r="S121" s="814"/>
      <c r="T121" s="816"/>
      <c r="U121" s="813"/>
      <c r="V121" s="813"/>
      <c r="W121" s="813"/>
      <c r="X121" s="813"/>
      <c r="Y121" s="813"/>
      <c r="Z121" s="813"/>
    </row>
    <row r="122" spans="4:26" s="835" customFormat="1" ht="16.149999999999999" hidden="1" customHeight="1" x14ac:dyDescent="0.25">
      <c r="D122" s="816"/>
      <c r="E122" s="816"/>
      <c r="F122" s="816"/>
      <c r="G122" s="816"/>
      <c r="H122" s="816"/>
      <c r="I122" s="816"/>
      <c r="J122" s="816"/>
      <c r="K122" s="816"/>
      <c r="L122" s="816"/>
      <c r="M122" s="816"/>
      <c r="N122" s="816"/>
      <c r="O122" s="816"/>
      <c r="P122" s="814"/>
      <c r="Q122" s="814"/>
      <c r="R122" s="814"/>
      <c r="S122" s="814"/>
      <c r="T122" s="816"/>
      <c r="U122" s="813"/>
      <c r="V122" s="813"/>
      <c r="W122" s="813"/>
      <c r="X122" s="813"/>
      <c r="Y122" s="813"/>
      <c r="Z122" s="813"/>
    </row>
    <row r="123" spans="4:26" s="835" customFormat="1" ht="16.149999999999999" hidden="1" customHeight="1" x14ac:dyDescent="0.25">
      <c r="D123" s="816"/>
      <c r="E123" s="816"/>
      <c r="F123" s="816"/>
      <c r="G123" s="816"/>
      <c r="H123" s="816"/>
      <c r="I123" s="816"/>
      <c r="J123" s="816"/>
      <c r="K123" s="816"/>
      <c r="L123" s="816"/>
      <c r="M123" s="816"/>
      <c r="N123" s="816"/>
      <c r="O123" s="816"/>
      <c r="P123" s="814"/>
      <c r="Q123" s="814"/>
      <c r="R123" s="814"/>
      <c r="S123" s="814"/>
      <c r="T123" s="816"/>
      <c r="U123" s="813"/>
      <c r="V123" s="813"/>
      <c r="W123" s="813"/>
      <c r="X123" s="813"/>
      <c r="Y123" s="813"/>
      <c r="Z123" s="813"/>
    </row>
    <row r="124" spans="4:26" s="835" customFormat="1" ht="16.149999999999999" hidden="1" customHeight="1" x14ac:dyDescent="0.25">
      <c r="D124" s="816"/>
      <c r="E124" s="816"/>
      <c r="F124" s="816"/>
      <c r="G124" s="816"/>
      <c r="H124" s="816"/>
      <c r="I124" s="816"/>
      <c r="J124" s="816"/>
      <c r="K124" s="816"/>
      <c r="L124" s="816"/>
      <c r="M124" s="816"/>
      <c r="N124" s="816"/>
      <c r="O124" s="816"/>
      <c r="P124" s="814"/>
      <c r="Q124" s="814"/>
      <c r="R124" s="814"/>
      <c r="S124" s="814"/>
      <c r="T124" s="816"/>
      <c r="U124" s="813"/>
      <c r="V124" s="813"/>
      <c r="W124" s="813"/>
      <c r="X124" s="813"/>
      <c r="Y124" s="813"/>
      <c r="Z124" s="813"/>
    </row>
    <row r="125" spans="4:26" s="835" customFormat="1" ht="16.149999999999999" hidden="1" customHeight="1" x14ac:dyDescent="0.25">
      <c r="D125" s="816"/>
      <c r="E125" s="816"/>
      <c r="F125" s="816"/>
      <c r="G125" s="816"/>
      <c r="H125" s="816"/>
      <c r="I125" s="816"/>
      <c r="J125" s="816"/>
      <c r="K125" s="816"/>
      <c r="L125" s="816"/>
      <c r="M125" s="816"/>
      <c r="N125" s="816"/>
      <c r="O125" s="816"/>
      <c r="P125" s="814"/>
      <c r="Q125" s="814"/>
      <c r="R125" s="814"/>
      <c r="S125" s="814"/>
      <c r="T125" s="816"/>
      <c r="U125" s="813"/>
      <c r="V125" s="813"/>
      <c r="W125" s="813"/>
      <c r="X125" s="813"/>
      <c r="Y125" s="813"/>
      <c r="Z125" s="813"/>
    </row>
    <row r="126" spans="4:26" s="835" customFormat="1" ht="16.149999999999999" hidden="1" customHeight="1" x14ac:dyDescent="0.25">
      <c r="D126" s="816"/>
      <c r="E126" s="816"/>
      <c r="F126" s="816"/>
      <c r="G126" s="816"/>
      <c r="H126" s="816"/>
      <c r="I126" s="816"/>
      <c r="J126" s="816"/>
      <c r="K126" s="816"/>
      <c r="L126" s="816"/>
      <c r="M126" s="816"/>
      <c r="N126" s="816"/>
      <c r="O126" s="816"/>
      <c r="P126" s="814"/>
      <c r="Q126" s="814"/>
      <c r="R126" s="814"/>
      <c r="S126" s="814"/>
      <c r="T126" s="816"/>
      <c r="U126" s="813"/>
      <c r="V126" s="813"/>
      <c r="W126" s="813"/>
      <c r="X126" s="813"/>
      <c r="Y126" s="813"/>
      <c r="Z126" s="813"/>
    </row>
    <row r="127" spans="4:26" s="835" customFormat="1" ht="16.149999999999999" hidden="1" customHeight="1" x14ac:dyDescent="0.25">
      <c r="D127" s="816"/>
      <c r="E127" s="816"/>
      <c r="F127" s="816"/>
      <c r="G127" s="816"/>
      <c r="H127" s="816"/>
      <c r="I127" s="816"/>
      <c r="J127" s="816"/>
      <c r="K127" s="816"/>
      <c r="L127" s="816"/>
      <c r="M127" s="816"/>
      <c r="N127" s="816"/>
      <c r="O127" s="816"/>
      <c r="P127" s="814"/>
      <c r="Q127" s="814"/>
      <c r="R127" s="814"/>
      <c r="S127" s="814"/>
      <c r="T127" s="816"/>
      <c r="U127" s="813"/>
      <c r="V127" s="813"/>
      <c r="W127" s="813"/>
      <c r="X127" s="813"/>
      <c r="Y127" s="813"/>
      <c r="Z127" s="813"/>
    </row>
    <row r="128" spans="4:26" s="835" customFormat="1" ht="16.149999999999999" hidden="1" customHeight="1" x14ac:dyDescent="0.25">
      <c r="D128" s="816"/>
      <c r="E128" s="816"/>
      <c r="F128" s="816"/>
      <c r="G128" s="816"/>
      <c r="H128" s="816"/>
      <c r="I128" s="816"/>
      <c r="J128" s="816"/>
      <c r="K128" s="816"/>
      <c r="L128" s="816"/>
      <c r="M128" s="816"/>
      <c r="N128" s="816"/>
      <c r="O128" s="816"/>
      <c r="P128" s="814"/>
      <c r="Q128" s="814"/>
      <c r="R128" s="814"/>
      <c r="S128" s="814"/>
      <c r="T128" s="816"/>
      <c r="U128" s="813"/>
      <c r="V128" s="813"/>
      <c r="W128" s="813"/>
      <c r="X128" s="813"/>
      <c r="Y128" s="813"/>
      <c r="Z128" s="813"/>
    </row>
    <row r="129" spans="4:26" s="835" customFormat="1" ht="16.149999999999999" hidden="1" customHeight="1" x14ac:dyDescent="0.25">
      <c r="D129" s="816"/>
      <c r="E129" s="816"/>
      <c r="F129" s="816"/>
      <c r="G129" s="816"/>
      <c r="H129" s="816"/>
      <c r="I129" s="816"/>
      <c r="J129" s="816"/>
      <c r="K129" s="816"/>
      <c r="L129" s="816"/>
      <c r="M129" s="816"/>
      <c r="N129" s="816"/>
      <c r="O129" s="816"/>
      <c r="P129" s="814"/>
      <c r="Q129" s="814"/>
      <c r="R129" s="814"/>
      <c r="S129" s="814"/>
      <c r="T129" s="816"/>
      <c r="U129" s="813"/>
      <c r="V129" s="813"/>
      <c r="W129" s="813"/>
      <c r="X129" s="813"/>
      <c r="Y129" s="813"/>
      <c r="Z129" s="813"/>
    </row>
    <row r="130" spans="4:26" s="835" customFormat="1" ht="15" hidden="1" x14ac:dyDescent="0.25">
      <c r="D130" s="816"/>
      <c r="E130" s="816"/>
      <c r="F130" s="816"/>
      <c r="G130" s="816"/>
      <c r="H130" s="816"/>
      <c r="I130" s="816"/>
      <c r="J130" s="816"/>
      <c r="K130" s="816"/>
      <c r="L130" s="816"/>
      <c r="M130" s="816"/>
      <c r="N130" s="816"/>
      <c r="O130" s="816"/>
      <c r="P130" s="814"/>
      <c r="Q130" s="814"/>
      <c r="R130" s="814"/>
      <c r="S130" s="814"/>
      <c r="T130" s="816"/>
      <c r="U130" s="813"/>
      <c r="V130" s="813"/>
      <c r="W130" s="813"/>
      <c r="X130" s="813"/>
      <c r="Y130" s="813"/>
      <c r="Z130" s="813"/>
    </row>
    <row r="131" spans="4:26" s="835" customFormat="1" ht="15" hidden="1" x14ac:dyDescent="0.25">
      <c r="D131" s="816"/>
      <c r="E131" s="816"/>
      <c r="F131" s="816"/>
      <c r="G131" s="816"/>
      <c r="H131" s="816"/>
      <c r="I131" s="816"/>
      <c r="J131" s="816"/>
      <c r="K131" s="816"/>
      <c r="L131" s="816"/>
      <c r="M131" s="816"/>
      <c r="N131" s="816"/>
      <c r="O131" s="816"/>
      <c r="P131" s="814"/>
      <c r="Q131" s="814"/>
      <c r="R131" s="814"/>
      <c r="S131" s="814"/>
      <c r="T131" s="816"/>
      <c r="U131" s="813"/>
      <c r="V131" s="813"/>
      <c r="W131" s="813"/>
      <c r="X131" s="813"/>
      <c r="Y131" s="813"/>
      <c r="Z131" s="813"/>
    </row>
    <row r="132" spans="4:26" s="835" customFormat="1" ht="15" hidden="1" x14ac:dyDescent="0.25">
      <c r="D132" s="816"/>
      <c r="E132" s="816"/>
      <c r="F132" s="816"/>
      <c r="G132" s="816"/>
      <c r="H132" s="816"/>
      <c r="I132" s="816"/>
      <c r="J132" s="816"/>
      <c r="K132" s="816"/>
      <c r="L132" s="816"/>
      <c r="M132" s="816"/>
      <c r="N132" s="816"/>
      <c r="O132" s="816"/>
      <c r="P132" s="814"/>
      <c r="Q132" s="814"/>
      <c r="R132" s="814"/>
      <c r="S132" s="814"/>
      <c r="T132" s="816"/>
      <c r="U132" s="813"/>
      <c r="V132" s="813"/>
      <c r="W132" s="813"/>
      <c r="X132" s="813"/>
      <c r="Y132" s="813"/>
      <c r="Z132" s="813"/>
    </row>
    <row r="133" spans="4:26" s="835" customFormat="1" ht="15" hidden="1" x14ac:dyDescent="0.25">
      <c r="D133" s="816"/>
      <c r="E133" s="816"/>
      <c r="F133" s="816"/>
      <c r="G133" s="816"/>
      <c r="H133" s="816"/>
      <c r="I133" s="816"/>
      <c r="J133" s="816"/>
      <c r="K133" s="816"/>
      <c r="L133" s="816"/>
      <c r="M133" s="816"/>
      <c r="N133" s="816"/>
      <c r="O133" s="816"/>
      <c r="P133" s="814"/>
      <c r="Q133" s="814"/>
      <c r="R133" s="814"/>
      <c r="S133" s="814"/>
      <c r="T133" s="816"/>
      <c r="U133" s="813"/>
      <c r="V133" s="813"/>
      <c r="W133" s="813"/>
      <c r="X133" s="813"/>
      <c r="Y133" s="813"/>
      <c r="Z133" s="813"/>
    </row>
    <row r="134" spans="4:26" s="835" customFormat="1" ht="15" hidden="1" x14ac:dyDescent="0.25">
      <c r="D134" s="816"/>
      <c r="E134" s="816"/>
      <c r="F134" s="816"/>
      <c r="G134" s="816"/>
      <c r="H134" s="816"/>
      <c r="I134" s="816"/>
      <c r="J134" s="816"/>
      <c r="K134" s="816"/>
      <c r="L134" s="816"/>
      <c r="M134" s="816"/>
      <c r="N134" s="816"/>
      <c r="O134" s="816"/>
      <c r="P134" s="814"/>
      <c r="Q134" s="814"/>
      <c r="R134" s="814"/>
      <c r="S134" s="814"/>
      <c r="T134" s="816"/>
      <c r="U134" s="813"/>
      <c r="V134" s="813"/>
      <c r="W134" s="813"/>
      <c r="X134" s="813"/>
      <c r="Y134" s="813"/>
      <c r="Z134" s="813"/>
    </row>
    <row r="135" spans="4:26" s="835" customFormat="1" ht="15" hidden="1" x14ac:dyDescent="0.25">
      <c r="D135" s="816"/>
      <c r="E135" s="816"/>
      <c r="F135" s="816"/>
      <c r="G135" s="816"/>
      <c r="H135" s="816"/>
      <c r="I135" s="816"/>
      <c r="J135" s="816"/>
      <c r="K135" s="816"/>
      <c r="L135" s="816"/>
      <c r="M135" s="816"/>
      <c r="N135" s="816"/>
      <c r="O135" s="816"/>
      <c r="P135" s="814"/>
      <c r="Q135" s="814"/>
      <c r="R135" s="814"/>
      <c r="S135" s="814"/>
      <c r="T135" s="816"/>
      <c r="U135" s="813"/>
      <c r="V135" s="813"/>
      <c r="W135" s="813"/>
      <c r="X135" s="813"/>
      <c r="Y135" s="813"/>
      <c r="Z135" s="813"/>
    </row>
    <row r="136" spans="4:26" s="835" customFormat="1" ht="15" hidden="1" x14ac:dyDescent="0.25">
      <c r="D136" s="816"/>
      <c r="E136" s="816"/>
      <c r="F136" s="816"/>
      <c r="G136" s="816"/>
      <c r="H136" s="816"/>
      <c r="I136" s="816"/>
      <c r="J136" s="816"/>
      <c r="K136" s="816"/>
      <c r="L136" s="816"/>
      <c r="M136" s="816"/>
      <c r="N136" s="816"/>
      <c r="O136" s="816"/>
      <c r="P136" s="814"/>
      <c r="Q136" s="814"/>
      <c r="R136" s="814"/>
      <c r="S136" s="814"/>
      <c r="T136" s="816"/>
      <c r="U136" s="813"/>
      <c r="V136" s="813"/>
      <c r="W136" s="813"/>
      <c r="X136" s="813"/>
      <c r="Y136" s="813"/>
      <c r="Z136" s="813"/>
    </row>
    <row r="137" spans="4:26" s="835" customFormat="1" ht="15" hidden="1" x14ac:dyDescent="0.25">
      <c r="D137" s="816"/>
      <c r="E137" s="816"/>
      <c r="F137" s="816"/>
      <c r="G137" s="816"/>
      <c r="H137" s="816"/>
      <c r="I137" s="816"/>
      <c r="J137" s="816"/>
      <c r="K137" s="816"/>
      <c r="L137" s="816"/>
      <c r="M137" s="816"/>
      <c r="N137" s="816"/>
      <c r="O137" s="816"/>
      <c r="P137" s="814"/>
      <c r="Q137" s="814"/>
      <c r="R137" s="814"/>
      <c r="S137" s="814"/>
      <c r="T137" s="816"/>
      <c r="U137" s="813"/>
      <c r="V137" s="813"/>
      <c r="W137" s="813"/>
      <c r="X137" s="813"/>
      <c r="Y137" s="813"/>
      <c r="Z137" s="813"/>
    </row>
    <row r="138" spans="4:26" s="835" customFormat="1" ht="15" hidden="1" x14ac:dyDescent="0.25">
      <c r="D138" s="816"/>
      <c r="E138" s="816"/>
      <c r="F138" s="816"/>
      <c r="G138" s="816"/>
      <c r="H138" s="816"/>
      <c r="I138" s="816"/>
      <c r="J138" s="816"/>
      <c r="K138" s="816"/>
      <c r="L138" s="816"/>
      <c r="M138" s="816"/>
      <c r="N138" s="816"/>
      <c r="O138" s="816"/>
      <c r="P138" s="814"/>
      <c r="Q138" s="814"/>
      <c r="R138" s="814"/>
      <c r="S138" s="814"/>
      <c r="T138" s="816"/>
      <c r="U138" s="813"/>
      <c r="V138" s="813"/>
      <c r="W138" s="813"/>
      <c r="X138" s="813"/>
      <c r="Y138" s="813"/>
      <c r="Z138" s="813"/>
    </row>
    <row r="139" spans="4:26" s="835" customFormat="1" ht="15" hidden="1" x14ac:dyDescent="0.25">
      <c r="D139" s="816"/>
      <c r="E139" s="816"/>
      <c r="F139" s="816"/>
      <c r="G139" s="816"/>
      <c r="H139" s="816"/>
      <c r="I139" s="816"/>
      <c r="J139" s="816"/>
      <c r="K139" s="816"/>
      <c r="L139" s="816"/>
      <c r="M139" s="816"/>
      <c r="N139" s="816"/>
      <c r="O139" s="816"/>
      <c r="P139" s="814"/>
      <c r="Q139" s="814"/>
      <c r="R139" s="814"/>
      <c r="S139" s="814"/>
      <c r="T139" s="816"/>
      <c r="U139" s="813"/>
      <c r="V139" s="813"/>
      <c r="W139" s="813"/>
      <c r="X139" s="813"/>
      <c r="Y139" s="813"/>
      <c r="Z139" s="813"/>
    </row>
    <row r="140" spans="4:26" s="835" customFormat="1" ht="15" hidden="1" x14ac:dyDescent="0.25">
      <c r="D140" s="816"/>
      <c r="E140" s="816"/>
      <c r="F140" s="816"/>
      <c r="G140" s="816"/>
      <c r="H140" s="816"/>
      <c r="I140" s="816"/>
      <c r="J140" s="816"/>
      <c r="K140" s="816"/>
      <c r="L140" s="816"/>
      <c r="M140" s="816"/>
      <c r="N140" s="816"/>
      <c r="O140" s="816"/>
      <c r="P140" s="814"/>
      <c r="Q140" s="814"/>
      <c r="R140" s="814"/>
      <c r="S140" s="814"/>
      <c r="T140" s="816"/>
      <c r="U140" s="813"/>
      <c r="V140" s="813"/>
      <c r="W140" s="813"/>
      <c r="X140" s="813"/>
      <c r="Y140" s="813"/>
      <c r="Z140" s="813"/>
    </row>
  </sheetData>
  <sortState ref="C25:S35">
    <sortCondition descending="1" ref="K25:K35"/>
  </sortState>
  <mergeCells count="43">
    <mergeCell ref="B56:C56"/>
    <mergeCell ref="Q38:R38"/>
    <mergeCell ref="S38:S39"/>
    <mergeCell ref="B50:S50"/>
    <mergeCell ref="B51:C51"/>
    <mergeCell ref="H51:I51"/>
    <mergeCell ref="N51:O51"/>
    <mergeCell ref="B49:C49"/>
    <mergeCell ref="B37:B39"/>
    <mergeCell ref="C37:C39"/>
    <mergeCell ref="D37:I37"/>
    <mergeCell ref="J37:O37"/>
    <mergeCell ref="L38:L39"/>
    <mergeCell ref="M38:M39"/>
    <mergeCell ref="N38:O38"/>
    <mergeCell ref="D38:E38"/>
    <mergeCell ref="F38:F39"/>
    <mergeCell ref="G38:G39"/>
    <mergeCell ref="H38:I38"/>
    <mergeCell ref="J38:K38"/>
    <mergeCell ref="T8:T9"/>
    <mergeCell ref="B22:C22"/>
    <mergeCell ref="L8:L9"/>
    <mergeCell ref="M8:M9"/>
    <mergeCell ref="Q37:S37"/>
    <mergeCell ref="B35:C35"/>
    <mergeCell ref="F8:F9"/>
    <mergeCell ref="G8:G9"/>
    <mergeCell ref="H8:I8"/>
    <mergeCell ref="J8:K8"/>
    <mergeCell ref="B4:S4"/>
    <mergeCell ref="B5:S5"/>
    <mergeCell ref="B6:G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</mergeCells>
  <conditionalFormatting sqref="T12:T22">
    <cfRule type="cellIs" dxfId="787" priority="61" stopIfTrue="1" operator="greaterThan">
      <formula>0</formula>
    </cfRule>
  </conditionalFormatting>
  <conditionalFormatting sqref="T44:T46 T48:T53 T33:T42 T12:T31">
    <cfRule type="cellIs" dxfId="786" priority="59" operator="lessThan">
      <formula>1</formula>
    </cfRule>
    <cfRule type="cellIs" dxfId="785" priority="60" operator="greaterThan">
      <formula>1</formula>
    </cfRule>
  </conditionalFormatting>
  <conditionalFormatting sqref="T11">
    <cfRule type="cellIs" dxfId="784" priority="58" stopIfTrue="1" operator="greaterThan">
      <formula>0</formula>
    </cfRule>
  </conditionalFormatting>
  <conditionalFormatting sqref="T11">
    <cfRule type="cellIs" dxfId="783" priority="56" operator="lessThan">
      <formula>1</formula>
    </cfRule>
    <cfRule type="cellIs" dxfId="782" priority="57" operator="greaterThan">
      <formula>1</formula>
    </cfRule>
  </conditionalFormatting>
  <conditionalFormatting sqref="T44:T46 T48:T53 T33:T42 T11:T31">
    <cfRule type="cellIs" dxfId="781" priority="55" operator="lessThan">
      <formula>1</formula>
    </cfRule>
  </conditionalFormatting>
  <conditionalFormatting sqref="F52:F56 L52:L56 F24:F31 L24:L31 F44:F46 L44:L46 L48:L49 F48:F49 L33:L35 F33:F35 F11:F22 L11:L22">
    <cfRule type="cellIs" dxfId="780" priority="53" operator="lessThan">
      <formula>1</formula>
    </cfRule>
    <cfRule type="cellIs" dxfId="779" priority="54" operator="greaterThan">
      <formula>1</formula>
    </cfRule>
  </conditionalFormatting>
  <conditionalFormatting sqref="G24:G31 M24:M31 G52:G56 M52:M56 G44:G46 M44:M46 M48:M49 G48 M33:M35 G33:G35 G11:G22 M11:M22">
    <cfRule type="cellIs" dxfId="778" priority="51" operator="lessThan">
      <formula>0</formula>
    </cfRule>
    <cfRule type="cellIs" dxfId="777" priority="52" operator="greaterThan">
      <formula>0</formula>
    </cfRule>
  </conditionalFormatting>
  <conditionalFormatting sqref="G49">
    <cfRule type="cellIs" dxfId="776" priority="49" operator="lessThan">
      <formula>0</formula>
    </cfRule>
    <cfRule type="cellIs" dxfId="775" priority="50" operator="greaterThan">
      <formula>0</formula>
    </cfRule>
  </conditionalFormatting>
  <conditionalFormatting sqref="G51 M51">
    <cfRule type="cellIs" dxfId="774" priority="47" operator="lessThan">
      <formula>0</formula>
    </cfRule>
    <cfRule type="cellIs" dxfId="773" priority="48" operator="greaterThan">
      <formula>0</formula>
    </cfRule>
  </conditionalFormatting>
  <conditionalFormatting sqref="L51">
    <cfRule type="cellIs" dxfId="772" priority="43" operator="lessThan">
      <formula>1</formula>
    </cfRule>
    <cfRule type="cellIs" dxfId="771" priority="44" operator="greaterThan">
      <formula>1</formula>
    </cfRule>
  </conditionalFormatting>
  <conditionalFormatting sqref="F51">
    <cfRule type="cellIs" dxfId="770" priority="45" operator="lessThan">
      <formula>1</formula>
    </cfRule>
    <cfRule type="cellIs" dxfId="769" priority="46" operator="greaterThan">
      <formula>1</formula>
    </cfRule>
  </conditionalFormatting>
  <conditionalFormatting sqref="F41">
    <cfRule type="cellIs" dxfId="768" priority="41" operator="lessThan">
      <formula>1</formula>
    </cfRule>
    <cfRule type="cellIs" dxfId="767" priority="42" operator="greaterThan">
      <formula>1</formula>
    </cfRule>
  </conditionalFormatting>
  <conditionalFormatting sqref="G41:G42">
    <cfRule type="cellIs" dxfId="766" priority="39" operator="lessThan">
      <formula>0</formula>
    </cfRule>
    <cfRule type="cellIs" dxfId="765" priority="40" operator="greaterThan">
      <formula>0</formula>
    </cfRule>
  </conditionalFormatting>
  <conditionalFormatting sqref="F42">
    <cfRule type="cellIs" dxfId="764" priority="37" operator="lessThan">
      <formula>1</formula>
    </cfRule>
    <cfRule type="cellIs" dxfId="763" priority="38" operator="greaterThan">
      <formula>1</formula>
    </cfRule>
  </conditionalFormatting>
  <conditionalFormatting sqref="M41:M42">
    <cfRule type="cellIs" dxfId="762" priority="33" operator="lessThan">
      <formula>0</formula>
    </cfRule>
    <cfRule type="cellIs" dxfId="761" priority="34" operator="greaterThan">
      <formula>0</formula>
    </cfRule>
  </conditionalFormatting>
  <conditionalFormatting sqref="L41:L42">
    <cfRule type="cellIs" dxfId="760" priority="35" operator="lessThan">
      <formula>1</formula>
    </cfRule>
    <cfRule type="cellIs" dxfId="759" priority="36" operator="greaterThan">
      <formula>1</formula>
    </cfRule>
  </conditionalFormatting>
  <conditionalFormatting sqref="S44:S46 S48:S49 S11:S22">
    <cfRule type="cellIs" dxfId="758" priority="32" operator="lessThan">
      <formula>0</formula>
    </cfRule>
  </conditionalFormatting>
  <conditionalFormatting sqref="S24:S31 S33:S35">
    <cfRule type="cellIs" dxfId="757" priority="31" operator="lessThan">
      <formula>0</formula>
    </cfRule>
  </conditionalFormatting>
  <conditionalFormatting sqref="S41:S42">
    <cfRule type="cellIs" dxfId="756" priority="30" operator="lessThan">
      <formula>0</formula>
    </cfRule>
  </conditionalFormatting>
  <conditionalFormatting sqref="S51">
    <cfRule type="cellIs" dxfId="755" priority="29" operator="lessThan">
      <formula>0</formula>
    </cfRule>
  </conditionalFormatting>
  <conditionalFormatting sqref="T43">
    <cfRule type="cellIs" dxfId="754" priority="27" operator="lessThan">
      <formula>1</formula>
    </cfRule>
    <cfRule type="cellIs" dxfId="753" priority="28" operator="greaterThan">
      <formula>1</formula>
    </cfRule>
  </conditionalFormatting>
  <conditionalFormatting sqref="T43">
    <cfRule type="cellIs" dxfId="752" priority="26" operator="lessThan">
      <formula>1</formula>
    </cfRule>
  </conditionalFormatting>
  <conditionalFormatting sqref="G43">
    <cfRule type="cellIs" dxfId="751" priority="24" operator="lessThan">
      <formula>0</formula>
    </cfRule>
    <cfRule type="cellIs" dxfId="750" priority="25" operator="greaterThan">
      <formula>0</formula>
    </cfRule>
  </conditionalFormatting>
  <conditionalFormatting sqref="F43">
    <cfRule type="cellIs" dxfId="749" priority="22" operator="lessThan">
      <formula>1</formula>
    </cfRule>
    <cfRule type="cellIs" dxfId="748" priority="23" operator="greaterThan">
      <formula>1</formula>
    </cfRule>
  </conditionalFormatting>
  <conditionalFormatting sqref="M43">
    <cfRule type="cellIs" dxfId="747" priority="18" operator="lessThan">
      <formula>0</formula>
    </cfRule>
    <cfRule type="cellIs" dxfId="746" priority="19" operator="greaterThan">
      <formula>0</formula>
    </cfRule>
  </conditionalFormatting>
  <conditionalFormatting sqref="L43">
    <cfRule type="cellIs" dxfId="745" priority="20" operator="lessThan">
      <formula>1</formula>
    </cfRule>
    <cfRule type="cellIs" dxfId="744" priority="21" operator="greaterThan">
      <formula>1</formula>
    </cfRule>
  </conditionalFormatting>
  <conditionalFormatting sqref="S43">
    <cfRule type="cellIs" dxfId="743" priority="17" operator="lessThan">
      <formula>0</formula>
    </cfRule>
  </conditionalFormatting>
  <conditionalFormatting sqref="T47">
    <cfRule type="cellIs" dxfId="742" priority="15" operator="lessThan">
      <formula>1</formula>
    </cfRule>
    <cfRule type="cellIs" dxfId="741" priority="16" operator="greaterThan">
      <formula>1</formula>
    </cfRule>
  </conditionalFormatting>
  <conditionalFormatting sqref="T47">
    <cfRule type="cellIs" dxfId="740" priority="14" operator="lessThan">
      <formula>1</formula>
    </cfRule>
  </conditionalFormatting>
  <conditionalFormatting sqref="F47 L47">
    <cfRule type="cellIs" dxfId="739" priority="12" operator="lessThan">
      <formula>1</formula>
    </cfRule>
    <cfRule type="cellIs" dxfId="738" priority="13" operator="greaterThan">
      <formula>1</formula>
    </cfRule>
  </conditionalFormatting>
  <conditionalFormatting sqref="G47 M47">
    <cfRule type="cellIs" dxfId="737" priority="10" operator="lessThan">
      <formula>0</formula>
    </cfRule>
    <cfRule type="cellIs" dxfId="736" priority="11" operator="greaterThan">
      <formula>0</formula>
    </cfRule>
  </conditionalFormatting>
  <conditionalFormatting sqref="S47">
    <cfRule type="cellIs" dxfId="735" priority="9" operator="lessThan">
      <formula>0</formula>
    </cfRule>
  </conditionalFormatting>
  <conditionalFormatting sqref="T32">
    <cfRule type="cellIs" dxfId="734" priority="7" operator="lessThan">
      <formula>1</formula>
    </cfRule>
    <cfRule type="cellIs" dxfId="733" priority="8" operator="greaterThan">
      <formula>1</formula>
    </cfRule>
  </conditionalFormatting>
  <conditionalFormatting sqref="T32">
    <cfRule type="cellIs" dxfId="732" priority="6" operator="lessThan">
      <formula>1</formula>
    </cfRule>
  </conditionalFormatting>
  <conditionalFormatting sqref="L32 F32">
    <cfRule type="cellIs" dxfId="731" priority="4" operator="lessThan">
      <formula>1</formula>
    </cfRule>
    <cfRule type="cellIs" dxfId="730" priority="5" operator="greaterThan">
      <formula>1</formula>
    </cfRule>
  </conditionalFormatting>
  <conditionalFormatting sqref="M32 G32">
    <cfRule type="cellIs" dxfId="729" priority="2" operator="lessThan">
      <formula>0</formula>
    </cfRule>
    <cfRule type="cellIs" dxfId="728" priority="3" operator="greaterThan">
      <formula>0</formula>
    </cfRule>
  </conditionalFormatting>
  <conditionalFormatting sqref="S32">
    <cfRule type="cellIs" dxfId="727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P53:P55 F53:I56 J53:K55 D53:E55 L53:O56 L41:O49 O52 P51:S52 J51:N52 I52 D51:H52 Q53:S56 J47:K48 P47:P48 D47:E48 F47:I49 Q47:S49 P41:S46 D41:K46 D24:P31 Q11:T22 F11:I22 J11:K21 L11:O22 D11:E21 P11:P21 Q24:S36 J32:K34 D32:E34 P32:P34 F32:I36 L32:O36">
      <formula1>-100000000000</formula1>
      <formula2>100000000000</formula2>
    </dataValidation>
  </dataValidations>
  <printOptions horizontalCentered="1"/>
  <pageMargins left="0.27559055118110237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topLeftCell="A19" zoomScaleNormal="100" workbookViewId="0">
      <selection activeCell="B24" sqref="B24:B34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10.5703125" style="271" customWidth="1"/>
    <col min="14" max="14" width="8.28515625" style="271" customWidth="1"/>
    <col min="15" max="15" width="7.7109375" style="271" customWidth="1"/>
    <col min="16" max="16" width="1.140625" style="341" customWidth="1"/>
    <col min="17" max="17" width="8.85546875" style="341" customWidth="1"/>
    <col min="18" max="18" width="7.85546875" style="341" customWidth="1"/>
    <col min="19" max="19" width="7.140625" style="341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1"/>
      <c r="Q1" s="341"/>
      <c r="R1" s="341"/>
      <c r="S1" s="341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2"/>
      <c r="Q3" s="342"/>
      <c r="R3" s="342"/>
      <c r="S3" s="342"/>
      <c r="T3" s="268"/>
    </row>
    <row r="4" spans="2:26" s="269" customFormat="1" ht="19.5" customHeight="1" x14ac:dyDescent="0.25">
      <c r="B4" s="1102" t="s">
        <v>307</v>
      </c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2"/>
      <c r="P4" s="1102"/>
      <c r="Q4" s="1102"/>
      <c r="R4" s="1102"/>
      <c r="S4" s="1102"/>
      <c r="T4" s="308"/>
      <c r="U4" s="308"/>
      <c r="V4" s="308"/>
    </row>
    <row r="5" spans="2:26" s="269" customFormat="1" ht="13.15" customHeight="1" x14ac:dyDescent="0.25">
      <c r="B5" s="1103" t="str">
        <f>'01-01'!B5:Q5</f>
        <v>za period od 01.01. do 31.01.2019. godine.</v>
      </c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3"/>
      <c r="P5" s="1103"/>
      <c r="Q5" s="1103"/>
      <c r="R5" s="1103"/>
      <c r="S5" s="1103"/>
      <c r="T5" s="580"/>
    </row>
    <row r="6" spans="2:26" s="269" customFormat="1" ht="16.5" customHeight="1" x14ac:dyDescent="0.25">
      <c r="B6" s="1233" t="s">
        <v>299</v>
      </c>
      <c r="C6" s="1233"/>
      <c r="D6" s="1233"/>
      <c r="E6" s="1233"/>
      <c r="F6" s="1233"/>
      <c r="G6" s="1233"/>
      <c r="H6" s="272"/>
      <c r="I6" s="272"/>
      <c r="J6" s="272"/>
      <c r="K6" s="272"/>
      <c r="L6" s="272"/>
      <c r="M6" s="272"/>
      <c r="N6" s="272"/>
      <c r="O6" s="272"/>
      <c r="P6" s="343"/>
      <c r="Q6" s="343"/>
      <c r="R6" s="1133" t="s">
        <v>179</v>
      </c>
      <c r="S6" s="1133"/>
      <c r="T6" s="576"/>
    </row>
    <row r="7" spans="2:26" ht="17.25" customHeight="1" x14ac:dyDescent="0.25">
      <c r="B7" s="1107" t="s">
        <v>84</v>
      </c>
      <c r="C7" s="1110" t="s">
        <v>229</v>
      </c>
      <c r="D7" s="1226" t="s">
        <v>225</v>
      </c>
      <c r="E7" s="1227"/>
      <c r="F7" s="1227"/>
      <c r="G7" s="1227"/>
      <c r="H7" s="1227"/>
      <c r="I7" s="1228"/>
      <c r="J7" s="1229" t="s">
        <v>226</v>
      </c>
      <c r="K7" s="1230"/>
      <c r="L7" s="1230"/>
      <c r="M7" s="1230"/>
      <c r="N7" s="1230"/>
      <c r="O7" s="1231"/>
      <c r="P7" s="570"/>
      <c r="Q7" s="1221" t="s">
        <v>238</v>
      </c>
      <c r="R7" s="1222"/>
      <c r="S7" s="1223"/>
      <c r="T7" s="577"/>
    </row>
    <row r="8" spans="2:26" ht="21.6" customHeight="1" x14ac:dyDescent="0.25">
      <c r="B8" s="1107"/>
      <c r="C8" s="1110"/>
      <c r="D8" s="1123" t="s">
        <v>222</v>
      </c>
      <c r="E8" s="1124"/>
      <c r="F8" s="1137" t="str">
        <f>'01-01'!H9</f>
        <v>Indeks19/18</v>
      </c>
      <c r="G8" s="1137" t="str">
        <f>"Razlika "&amp;'01-01'!I1&amp;"(-)"&amp;'01-01'!J1</f>
        <v>Razlika 19(-)18</v>
      </c>
      <c r="H8" s="1123" t="s">
        <v>223</v>
      </c>
      <c r="I8" s="1124"/>
      <c r="J8" s="1123" t="s">
        <v>224</v>
      </c>
      <c r="K8" s="1124"/>
      <c r="L8" s="1137" t="str">
        <f>F8</f>
        <v>Indeks19/18</v>
      </c>
      <c r="M8" s="1212" t="str">
        <f>G8</f>
        <v>Razlika 19(-)18</v>
      </c>
      <c r="N8" s="1123" t="s">
        <v>223</v>
      </c>
      <c r="O8" s="1124"/>
      <c r="P8" s="345"/>
      <c r="Q8" s="1123"/>
      <c r="R8" s="1124"/>
      <c r="S8" s="1137" t="str">
        <f>G8</f>
        <v>Razlika 19(-)18</v>
      </c>
      <c r="T8" s="1118"/>
    </row>
    <row r="9" spans="2:26" ht="16.149999999999999" customHeight="1" x14ac:dyDescent="0.25">
      <c r="B9" s="1108"/>
      <c r="C9" s="1111"/>
      <c r="D9" s="351" t="str">
        <f>'01-01'!D10</f>
        <v>I-I-2018</v>
      </c>
      <c r="E9" s="351" t="str">
        <f>'01-01'!E10</f>
        <v>I-I-2019</v>
      </c>
      <c r="F9" s="1119"/>
      <c r="G9" s="1119"/>
      <c r="H9" s="700" t="str">
        <f>D9</f>
        <v>I-I-2018</v>
      </c>
      <c r="I9" s="658" t="str">
        <f>E9</f>
        <v>I-I-2019</v>
      </c>
      <c r="J9" s="708" t="str">
        <f>D9</f>
        <v>I-I-2018</v>
      </c>
      <c r="K9" s="708" t="str">
        <f>E9</f>
        <v>I-I-2019</v>
      </c>
      <c r="L9" s="1119"/>
      <c r="M9" s="1213"/>
      <c r="N9" s="699" t="str">
        <f>D9</f>
        <v>I-I-2018</v>
      </c>
      <c r="O9" s="658" t="str">
        <f>E9</f>
        <v>I-I-2019</v>
      </c>
      <c r="P9" s="709"/>
      <c r="Q9" s="658" t="str">
        <f>D9</f>
        <v>I-I-2018</v>
      </c>
      <c r="R9" s="658" t="str">
        <f>E9</f>
        <v>I-I-2019</v>
      </c>
      <c r="S9" s="1119"/>
      <c r="T9" s="1119"/>
    </row>
    <row r="10" spans="2:26" s="282" customFormat="1" ht="6" customHeight="1" x14ac:dyDescent="0.25">
      <c r="B10" s="348"/>
      <c r="C10" s="349"/>
      <c r="D10" s="723"/>
      <c r="E10" s="723"/>
      <c r="F10" s="721"/>
      <c r="G10" s="721"/>
      <c r="H10" s="721"/>
      <c r="I10" s="721"/>
      <c r="J10" s="723"/>
      <c r="K10" s="721"/>
      <c r="L10" s="721"/>
      <c r="M10" s="721"/>
      <c r="N10" s="721"/>
      <c r="O10" s="721"/>
      <c r="P10" s="345"/>
      <c r="Q10" s="345"/>
      <c r="R10" s="345"/>
      <c r="S10" s="345"/>
      <c r="T10" s="723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7" t="s">
        <v>53</v>
      </c>
      <c r="C11" s="929" t="s">
        <v>324</v>
      </c>
      <c r="D11" s="679">
        <v>7509</v>
      </c>
      <c r="E11" s="714">
        <v>7468</v>
      </c>
      <c r="F11" s="567">
        <f t="shared" ref="F11:F21" si="0">IF(D11=0,"",E11/D11)</f>
        <v>0.99453988547076844</v>
      </c>
      <c r="G11" s="715">
        <f t="shared" ref="G11:G21" si="1">SUM(E11)-D11</f>
        <v>-41</v>
      </c>
      <c r="H11" s="566">
        <f t="shared" ref="H11:H21" si="2">SUM(D11)/$D$22</f>
        <v>0.17625105623885082</v>
      </c>
      <c r="I11" s="571">
        <f t="shared" ref="I11:I21" si="3">SUM(E11)/$E$22</f>
        <v>0.1686959271725135</v>
      </c>
      <c r="J11" s="679">
        <v>2399746</v>
      </c>
      <c r="K11" s="714">
        <v>2447036</v>
      </c>
      <c r="L11" s="567">
        <f t="shared" ref="L11:L21" si="4">IF(J11=0,"",K11/J11)</f>
        <v>1.0197062522450293</v>
      </c>
      <c r="M11" s="715">
        <f t="shared" ref="M11:M21" si="5">SUM(K11)-J11</f>
        <v>47290</v>
      </c>
      <c r="N11" s="566">
        <f t="shared" ref="N11:N21" si="6">SUM(J11)/$J$22</f>
        <v>0.18744675265290614</v>
      </c>
      <c r="O11" s="571">
        <f t="shared" ref="O11:O21" si="7">SUM(K11)/$K$22</f>
        <v>0.18046693565456468</v>
      </c>
      <c r="P11" s="503"/>
      <c r="Q11" s="572">
        <f t="shared" ref="Q11:Q20" si="8">IF(D11=0,"",J11/D11)</f>
        <v>319.58263417232655</v>
      </c>
      <c r="R11" s="574">
        <f t="shared" ref="R11:R20" si="9">IF(E11=0,"",K11/E11)</f>
        <v>327.6695232994108</v>
      </c>
      <c r="S11" s="632">
        <f t="shared" ref="S11:S20" si="10">IF(Q11="","",R11-Q11)</f>
        <v>8.0868891270842482</v>
      </c>
      <c r="T11" s="710"/>
    </row>
    <row r="12" spans="2:26" ht="16.899999999999999" customHeight="1" x14ac:dyDescent="0.3">
      <c r="B12" s="287" t="s">
        <v>55</v>
      </c>
      <c r="C12" s="713" t="s">
        <v>166</v>
      </c>
      <c r="D12" s="679">
        <v>7165</v>
      </c>
      <c r="E12" s="714">
        <v>7299</v>
      </c>
      <c r="F12" s="567">
        <f t="shared" si="0"/>
        <v>1.0187020237264479</v>
      </c>
      <c r="G12" s="715">
        <f t="shared" si="1"/>
        <v>134</v>
      </c>
      <c r="H12" s="566">
        <f t="shared" si="2"/>
        <v>0.16817669702375365</v>
      </c>
      <c r="I12" s="571">
        <f t="shared" si="3"/>
        <v>0.16487835731550296</v>
      </c>
      <c r="J12" s="679">
        <v>2167876</v>
      </c>
      <c r="K12" s="714">
        <v>2262083</v>
      </c>
      <c r="L12" s="567">
        <f t="shared" si="4"/>
        <v>1.0434558987691178</v>
      </c>
      <c r="M12" s="715">
        <f t="shared" si="5"/>
        <v>94207</v>
      </c>
      <c r="N12" s="566">
        <f t="shared" si="6"/>
        <v>0.1693351364495124</v>
      </c>
      <c r="O12" s="571">
        <f t="shared" si="7"/>
        <v>0.16682680075253678</v>
      </c>
      <c r="P12" s="503"/>
      <c r="Q12" s="572">
        <f t="shared" si="8"/>
        <v>302.56468946266574</v>
      </c>
      <c r="R12" s="574">
        <f t="shared" si="9"/>
        <v>309.91683792300313</v>
      </c>
      <c r="S12" s="632">
        <f t="shared" si="10"/>
        <v>7.3521484603373892</v>
      </c>
      <c r="T12" s="710"/>
    </row>
    <row r="13" spans="2:26" ht="16.899999999999999" customHeight="1" x14ac:dyDescent="0.3">
      <c r="B13" s="287" t="s">
        <v>57</v>
      </c>
      <c r="C13" s="713" t="s">
        <v>168</v>
      </c>
      <c r="D13" s="679">
        <v>6819</v>
      </c>
      <c r="E13" s="714">
        <v>7477</v>
      </c>
      <c r="F13" s="567">
        <f t="shared" si="0"/>
        <v>1.0964950872561958</v>
      </c>
      <c r="G13" s="715">
        <f t="shared" si="1"/>
        <v>658</v>
      </c>
      <c r="H13" s="566">
        <f t="shared" si="2"/>
        <v>0.16005539385973147</v>
      </c>
      <c r="I13" s="571">
        <f t="shared" si="3"/>
        <v>0.16889922970927737</v>
      </c>
      <c r="J13" s="679">
        <v>1903452</v>
      </c>
      <c r="K13" s="714">
        <v>2154766</v>
      </c>
      <c r="L13" s="567">
        <f t="shared" si="4"/>
        <v>1.1320306474762694</v>
      </c>
      <c r="M13" s="715">
        <f t="shared" si="5"/>
        <v>251314</v>
      </c>
      <c r="N13" s="566">
        <f t="shared" si="6"/>
        <v>0.14868069213603419</v>
      </c>
      <c r="O13" s="571">
        <f t="shared" si="7"/>
        <v>0.15891225836998055</v>
      </c>
      <c r="P13" s="503"/>
      <c r="Q13" s="572">
        <f t="shared" si="8"/>
        <v>279.13946326440828</v>
      </c>
      <c r="R13" s="574">
        <f t="shared" si="9"/>
        <v>288.18590343720746</v>
      </c>
      <c r="S13" s="632">
        <f t="shared" si="10"/>
        <v>9.0464401727991799</v>
      </c>
      <c r="T13" s="710"/>
    </row>
    <row r="14" spans="2:26" s="269" customFormat="1" ht="16.899999999999999" customHeight="1" x14ac:dyDescent="0.3">
      <c r="B14" s="287" t="s">
        <v>59</v>
      </c>
      <c r="C14" s="713" t="s">
        <v>164</v>
      </c>
      <c r="D14" s="679">
        <v>6761</v>
      </c>
      <c r="E14" s="714">
        <v>6857</v>
      </c>
      <c r="F14" s="567">
        <f t="shared" si="0"/>
        <v>1.0141990829758911</v>
      </c>
      <c r="G14" s="715">
        <f t="shared" si="1"/>
        <v>96</v>
      </c>
      <c r="H14" s="566">
        <f t="shared" si="2"/>
        <v>0.15869401934090696</v>
      </c>
      <c r="I14" s="571">
        <f t="shared" si="3"/>
        <v>0.1548939438433215</v>
      </c>
      <c r="J14" s="679">
        <v>1955594</v>
      </c>
      <c r="K14" s="714">
        <v>1871965</v>
      </c>
      <c r="L14" s="567">
        <f t="shared" si="4"/>
        <v>0.95723601115568979</v>
      </c>
      <c r="M14" s="715">
        <f t="shared" si="5"/>
        <v>-83629</v>
      </c>
      <c r="N14" s="566">
        <f t="shared" si="6"/>
        <v>0.1527535600882374</v>
      </c>
      <c r="O14" s="571">
        <f t="shared" si="7"/>
        <v>0.13805591221485797</v>
      </c>
      <c r="P14" s="503"/>
      <c r="Q14" s="572">
        <f t="shared" si="8"/>
        <v>289.2462653453631</v>
      </c>
      <c r="R14" s="574">
        <f t="shared" si="9"/>
        <v>273.00058334548635</v>
      </c>
      <c r="S14" s="632">
        <f t="shared" si="10"/>
        <v>-16.245681999876751</v>
      </c>
      <c r="T14" s="710"/>
    </row>
    <row r="15" spans="2:26" s="269" customFormat="1" ht="16.899999999999999" customHeight="1" x14ac:dyDescent="0.3">
      <c r="B15" s="287" t="s">
        <v>61</v>
      </c>
      <c r="C15" s="713" t="s">
        <v>167</v>
      </c>
      <c r="D15" s="679">
        <v>4020</v>
      </c>
      <c r="E15" s="714">
        <v>3742</v>
      </c>
      <c r="F15" s="567">
        <f t="shared" si="0"/>
        <v>0.93084577114427858</v>
      </c>
      <c r="G15" s="715">
        <f t="shared" si="1"/>
        <v>-278</v>
      </c>
      <c r="H15" s="566">
        <f t="shared" si="2"/>
        <v>9.4357337339216973E-2</v>
      </c>
      <c r="I15" s="571">
        <f t="shared" si="3"/>
        <v>8.452867695226908E-2</v>
      </c>
      <c r="J15" s="679">
        <v>1184988</v>
      </c>
      <c r="K15" s="714">
        <v>1137245</v>
      </c>
      <c r="L15" s="567">
        <f t="shared" si="4"/>
        <v>0.95971014052462977</v>
      </c>
      <c r="M15" s="715">
        <f t="shared" si="5"/>
        <v>-47743</v>
      </c>
      <c r="N15" s="566">
        <f t="shared" si="6"/>
        <v>9.2560692895273897E-2</v>
      </c>
      <c r="O15" s="571">
        <f t="shared" si="7"/>
        <v>8.3870903508765457E-2</v>
      </c>
      <c r="P15" s="503"/>
      <c r="Q15" s="572">
        <f t="shared" si="8"/>
        <v>294.7731343283582</v>
      </c>
      <c r="R15" s="574">
        <f t="shared" si="9"/>
        <v>303.91368252271513</v>
      </c>
      <c r="S15" s="632">
        <f t="shared" si="10"/>
        <v>9.1405481943569384</v>
      </c>
      <c r="T15" s="710"/>
    </row>
    <row r="16" spans="2:26" s="269" customFormat="1" ht="16.899999999999999" customHeight="1" x14ac:dyDescent="0.3">
      <c r="B16" s="287" t="s">
        <v>63</v>
      </c>
      <c r="C16" s="942" t="s">
        <v>330</v>
      </c>
      <c r="D16" s="679">
        <v>2732</v>
      </c>
      <c r="E16" s="714">
        <v>3482</v>
      </c>
      <c r="F16" s="567">
        <f t="shared" si="0"/>
        <v>1.274524158125915</v>
      </c>
      <c r="G16" s="715">
        <f t="shared" si="1"/>
        <v>750</v>
      </c>
      <c r="H16" s="566">
        <f t="shared" si="2"/>
        <v>6.4125434231527556E-2</v>
      </c>
      <c r="I16" s="571">
        <f t="shared" si="3"/>
        <v>7.8655492556868239E-2</v>
      </c>
      <c r="J16" s="679">
        <v>821724</v>
      </c>
      <c r="K16" s="714">
        <v>1039950</v>
      </c>
      <c r="L16" s="567">
        <f t="shared" si="4"/>
        <v>1.2655709216233189</v>
      </c>
      <c r="M16" s="715">
        <f t="shared" si="5"/>
        <v>218226</v>
      </c>
      <c r="N16" s="566">
        <f t="shared" si="6"/>
        <v>6.4185749398876654E-2</v>
      </c>
      <c r="O16" s="571">
        <f t="shared" si="7"/>
        <v>7.669547556062295E-2</v>
      </c>
      <c r="P16" s="503"/>
      <c r="Q16" s="572">
        <f t="shared" si="8"/>
        <v>300.7774524158126</v>
      </c>
      <c r="R16" s="574">
        <f t="shared" si="9"/>
        <v>298.66456059735782</v>
      </c>
      <c r="S16" s="632">
        <f t="shared" si="10"/>
        <v>-2.1128918184547842</v>
      </c>
      <c r="T16" s="710"/>
    </row>
    <row r="17" spans="2:20" s="269" customFormat="1" ht="16.899999999999999" customHeight="1" x14ac:dyDescent="0.3">
      <c r="B17" s="287" t="s">
        <v>65</v>
      </c>
      <c r="C17" s="943" t="s">
        <v>165</v>
      </c>
      <c r="D17" s="679">
        <v>2563</v>
      </c>
      <c r="E17" s="714">
        <v>2981</v>
      </c>
      <c r="F17" s="567">
        <f t="shared" si="0"/>
        <v>1.1630901287553648</v>
      </c>
      <c r="G17" s="715">
        <f t="shared" si="1"/>
        <v>418</v>
      </c>
      <c r="H17" s="566">
        <f t="shared" si="2"/>
        <v>6.0158670547366441E-2</v>
      </c>
      <c r="I17" s="571">
        <f t="shared" si="3"/>
        <v>6.7338318010345843E-2</v>
      </c>
      <c r="J17" s="679">
        <v>830963</v>
      </c>
      <c r="K17" s="714">
        <v>1028256</v>
      </c>
      <c r="L17" s="567">
        <f t="shared" si="4"/>
        <v>1.2374269371801152</v>
      </c>
      <c r="M17" s="715">
        <f t="shared" si="5"/>
        <v>197293</v>
      </c>
      <c r="N17" s="566">
        <f t="shared" si="6"/>
        <v>6.4907417670335463E-2</v>
      </c>
      <c r="O17" s="571">
        <f t="shared" si="7"/>
        <v>7.5833052471814905E-2</v>
      </c>
      <c r="P17" s="503"/>
      <c r="Q17" s="572">
        <f t="shared" si="8"/>
        <v>324.21498244245026</v>
      </c>
      <c r="R17" s="574">
        <f t="shared" si="9"/>
        <v>344.93659845689365</v>
      </c>
      <c r="S17" s="632">
        <f t="shared" si="10"/>
        <v>20.721616014443384</v>
      </c>
      <c r="T17" s="710"/>
    </row>
    <row r="18" spans="2:20" s="269" customFormat="1" ht="16.899999999999999" customHeight="1" x14ac:dyDescent="0.3">
      <c r="B18" s="287" t="s">
        <v>66</v>
      </c>
      <c r="C18" s="713" t="s">
        <v>169</v>
      </c>
      <c r="D18" s="679">
        <v>2266</v>
      </c>
      <c r="E18" s="714">
        <v>2256</v>
      </c>
      <c r="F18" s="567">
        <f t="shared" si="0"/>
        <v>0.9955869373345102</v>
      </c>
      <c r="G18" s="715">
        <f t="shared" si="1"/>
        <v>-10</v>
      </c>
      <c r="H18" s="566">
        <f t="shared" si="2"/>
        <v>5.3187494132006387E-2</v>
      </c>
      <c r="I18" s="571">
        <f t="shared" si="3"/>
        <v>5.0961169215478101E-2</v>
      </c>
      <c r="J18" s="679">
        <v>707673</v>
      </c>
      <c r="K18" s="714">
        <v>741677</v>
      </c>
      <c r="L18" s="567">
        <f t="shared" si="4"/>
        <v>1.0480504413761724</v>
      </c>
      <c r="M18" s="715">
        <f t="shared" si="5"/>
        <v>34004</v>
      </c>
      <c r="N18" s="566">
        <f t="shared" si="6"/>
        <v>5.5277102572580623E-2</v>
      </c>
      <c r="O18" s="571">
        <f t="shared" si="7"/>
        <v>5.4698081857181731E-2</v>
      </c>
      <c r="P18" s="503"/>
      <c r="Q18" s="572">
        <f t="shared" si="8"/>
        <v>312.30052956751985</v>
      </c>
      <c r="R18" s="574">
        <f t="shared" si="9"/>
        <v>328.75753546099293</v>
      </c>
      <c r="S18" s="632">
        <f t="shared" si="10"/>
        <v>16.457005893473081</v>
      </c>
      <c r="T18" s="710"/>
    </row>
    <row r="19" spans="2:20" s="269" customFormat="1" ht="16.899999999999999" customHeight="1" x14ac:dyDescent="0.3">
      <c r="B19" s="287" t="s">
        <v>67</v>
      </c>
      <c r="C19" s="907" t="s">
        <v>163</v>
      </c>
      <c r="D19" s="679">
        <v>1876</v>
      </c>
      <c r="E19" s="714">
        <v>1839</v>
      </c>
      <c r="F19" s="567">
        <f t="shared" si="0"/>
        <v>0.98027718550106613</v>
      </c>
      <c r="G19" s="715">
        <f t="shared" si="1"/>
        <v>-37</v>
      </c>
      <c r="H19" s="566">
        <f t="shared" si="2"/>
        <v>4.403342409163459E-2</v>
      </c>
      <c r="I19" s="571">
        <f t="shared" si="3"/>
        <v>4.1541485012085204E-2</v>
      </c>
      <c r="J19" s="679">
        <v>569185</v>
      </c>
      <c r="K19" s="714">
        <v>572078</v>
      </c>
      <c r="L19" s="567">
        <f t="shared" si="4"/>
        <v>1.0050827059743317</v>
      </c>
      <c r="M19" s="715">
        <f t="shared" si="5"/>
        <v>2893</v>
      </c>
      <c r="N19" s="566">
        <f t="shared" si="6"/>
        <v>4.4459655275493483E-2</v>
      </c>
      <c r="O19" s="571">
        <f t="shared" si="7"/>
        <v>4.2190292098437478E-2</v>
      </c>
      <c r="P19" s="503"/>
      <c r="Q19" s="572">
        <f t="shared" si="8"/>
        <v>303.40351812366737</v>
      </c>
      <c r="R19" s="574">
        <f t="shared" si="9"/>
        <v>311.08102229472541</v>
      </c>
      <c r="S19" s="632">
        <f t="shared" si="10"/>
        <v>7.6775041710580467</v>
      </c>
      <c r="T19" s="710"/>
    </row>
    <row r="20" spans="2:20" s="269" customFormat="1" ht="16.899999999999999" customHeight="1" x14ac:dyDescent="0.3">
      <c r="B20" s="287" t="s">
        <v>22</v>
      </c>
      <c r="C20" s="800" t="s">
        <v>170</v>
      </c>
      <c r="D20" s="679">
        <v>889</v>
      </c>
      <c r="E20" s="714">
        <v>868</v>
      </c>
      <c r="F20" s="567">
        <f t="shared" si="0"/>
        <v>0.97637795275590555</v>
      </c>
      <c r="G20" s="715">
        <f t="shared" si="1"/>
        <v>-21</v>
      </c>
      <c r="H20" s="566">
        <f t="shared" si="2"/>
        <v>2.0866585297155196E-2</v>
      </c>
      <c r="I20" s="571">
        <f t="shared" si="3"/>
        <v>1.9607400212338207E-2</v>
      </c>
      <c r="J20" s="679">
        <v>271705</v>
      </c>
      <c r="K20" s="714">
        <v>304414</v>
      </c>
      <c r="L20" s="567">
        <f t="shared" si="4"/>
        <v>1.1203842402605768</v>
      </c>
      <c r="M20" s="715">
        <f t="shared" si="5"/>
        <v>32709</v>
      </c>
      <c r="N20" s="566">
        <f t="shared" si="6"/>
        <v>2.1223171089589425E-2</v>
      </c>
      <c r="O20" s="571">
        <f t="shared" si="7"/>
        <v>2.2450287511237534E-2</v>
      </c>
      <c r="P20" s="503"/>
      <c r="Q20" s="572">
        <f t="shared" si="8"/>
        <v>305.62992125984255</v>
      </c>
      <c r="R20" s="574">
        <f t="shared" si="9"/>
        <v>350.70737327188942</v>
      </c>
      <c r="S20" s="632">
        <f t="shared" si="10"/>
        <v>45.077452012046876</v>
      </c>
      <c r="T20" s="710"/>
    </row>
    <row r="21" spans="2:20" ht="16.899999999999999" customHeight="1" x14ac:dyDescent="0.3">
      <c r="B21" s="969" t="s">
        <v>24</v>
      </c>
      <c r="C21" s="713" t="s">
        <v>71</v>
      </c>
      <c r="D21" s="679">
        <v>4</v>
      </c>
      <c r="E21" s="714">
        <v>0</v>
      </c>
      <c r="F21" s="567">
        <f t="shared" si="0"/>
        <v>0</v>
      </c>
      <c r="G21" s="715">
        <f t="shared" si="1"/>
        <v>-4</v>
      </c>
      <c r="H21" s="566">
        <f t="shared" si="2"/>
        <v>9.3887897849967135E-5</v>
      </c>
      <c r="I21" s="571">
        <f t="shared" si="3"/>
        <v>0</v>
      </c>
      <c r="J21" s="679">
        <v>-10625</v>
      </c>
      <c r="K21" s="714">
        <v>0</v>
      </c>
      <c r="L21" s="567">
        <f t="shared" si="4"/>
        <v>0</v>
      </c>
      <c r="M21" s="715">
        <f t="shared" si="5"/>
        <v>10625</v>
      </c>
      <c r="N21" s="566">
        <f t="shared" si="6"/>
        <v>-8.2993022883968883E-4</v>
      </c>
      <c r="O21" s="571">
        <f t="shared" si="7"/>
        <v>0</v>
      </c>
      <c r="P21" s="503"/>
      <c r="Q21" s="572">
        <f>IF(D21=0,"",J21/D21)</f>
        <v>-2656.25</v>
      </c>
      <c r="R21" s="574"/>
      <c r="S21" s="632"/>
      <c r="T21" s="710"/>
    </row>
    <row r="22" spans="2:20" ht="18" customHeight="1" x14ac:dyDescent="0.25">
      <c r="B22" s="1219" t="s">
        <v>297</v>
      </c>
      <c r="C22" s="1219"/>
      <c r="D22" s="603">
        <f>SUM(D11:D21)</f>
        <v>42604</v>
      </c>
      <c r="E22" s="380">
        <f>SUM(E11+E12+E13+E14+E15+E16+E17+E18+E19+E20+E21)</f>
        <v>44269</v>
      </c>
      <c r="F22" s="568">
        <f t="shared" ref="F22" si="11">IF(D22=0,"",E22/D22)</f>
        <v>1.0390808374800489</v>
      </c>
      <c r="G22" s="569">
        <f t="shared" ref="G22" si="12">SUM(E22)-D22</f>
        <v>1665</v>
      </c>
      <c r="H22" s="566">
        <f t="shared" ref="H22" si="13">SUM(D22)/$D$22</f>
        <v>1</v>
      </c>
      <c r="I22" s="571">
        <f t="shared" ref="I22" si="14">SUM(E22)/$E$22</f>
        <v>1</v>
      </c>
      <c r="J22" s="603">
        <f>SUM(J11+J12+J13+J14+J15+J16+J17+J18+J19+J20+J21)</f>
        <v>12802281</v>
      </c>
      <c r="K22" s="380">
        <f>SUM(K11+K12+K13+K14+K15+K16+K17+K18+K19+K20+K21)</f>
        <v>13559470</v>
      </c>
      <c r="L22" s="568">
        <f t="shared" ref="L22" si="15">IF(J22=0,"",K22/J22)</f>
        <v>1.0591448508277548</v>
      </c>
      <c r="M22" s="569">
        <f t="shared" ref="M22" si="16">SUM(K22)-J22</f>
        <v>757189</v>
      </c>
      <c r="N22" s="566">
        <f t="shared" ref="N22" si="17">SUM(J22)/$J$22</f>
        <v>1</v>
      </c>
      <c r="O22" s="571">
        <f t="shared" ref="O22" si="18">SUM(K22)/$K$22</f>
        <v>1</v>
      </c>
      <c r="P22" s="616"/>
      <c r="Q22" s="617">
        <f t="shared" ref="Q22:R22" si="19">IF(D22=0,"",J22/D22)</f>
        <v>300.49481269364378</v>
      </c>
      <c r="R22" s="575">
        <f t="shared" si="19"/>
        <v>306.29718313040729</v>
      </c>
      <c r="S22" s="633">
        <f t="shared" ref="S22" si="20">IF(Q22="","",R22-Q22)</f>
        <v>5.8023704367635105</v>
      </c>
      <c r="T22" s="712"/>
    </row>
    <row r="23" spans="2:20" s="266" customFormat="1" ht="7.15" customHeight="1" x14ac:dyDescent="0.25">
      <c r="B23" s="275"/>
      <c r="C23" s="275"/>
      <c r="D23" s="358"/>
      <c r="E23" s="358"/>
      <c r="F23" s="358"/>
      <c r="G23" s="358"/>
      <c r="H23" s="359"/>
      <c r="I23" s="360"/>
      <c r="J23" s="358"/>
      <c r="K23" s="358"/>
      <c r="L23" s="358"/>
      <c r="M23" s="358"/>
      <c r="N23" s="359"/>
      <c r="O23" s="360"/>
      <c r="P23" s="354"/>
      <c r="Q23" s="355"/>
      <c r="R23" s="367"/>
      <c r="S23" s="367"/>
      <c r="T23" s="357"/>
    </row>
    <row r="24" spans="2:20" s="266" customFormat="1" ht="16.899999999999999" customHeight="1" x14ac:dyDescent="0.3">
      <c r="B24" s="287" t="s">
        <v>53</v>
      </c>
      <c r="C24" s="929" t="s">
        <v>324</v>
      </c>
      <c r="D24" s="679">
        <v>923</v>
      </c>
      <c r="E24" s="714">
        <v>993</v>
      </c>
      <c r="F24" s="567">
        <f t="shared" ref="F24:F34" si="21">IF(D24=0,"",E24/D24)</f>
        <v>1.0758396533044421</v>
      </c>
      <c r="G24" s="715">
        <f t="shared" ref="G24:G34" si="22">SUM(E24)-D24</f>
        <v>70</v>
      </c>
      <c r="H24" s="566">
        <f t="shared" ref="H24:H32" si="23">SUM(D24)/$D$35</f>
        <v>0.25232367413887369</v>
      </c>
      <c r="I24" s="571">
        <f t="shared" ref="I24:I32" si="24">SUM(E24)/$E$35</f>
        <v>0.26837837837837836</v>
      </c>
      <c r="J24" s="679">
        <v>271825</v>
      </c>
      <c r="K24" s="714">
        <v>276160</v>
      </c>
      <c r="L24" s="567">
        <f t="shared" ref="L24:L34" si="25">IF(J24=0,"",K24/J24)</f>
        <v>1.0159477605076797</v>
      </c>
      <c r="M24" s="715">
        <f t="shared" ref="M24:M34" si="26">SUM(K24)-J24</f>
        <v>4335</v>
      </c>
      <c r="N24" s="566">
        <f t="shared" ref="N24:N32" si="27">SUM(J24)/$J$35</f>
        <v>0.25226675823410949</v>
      </c>
      <c r="O24" s="571">
        <f t="shared" ref="O24:O32" si="28">SUM(K24)/$K$35</f>
        <v>0.26359948456068344</v>
      </c>
      <c r="P24" s="503"/>
      <c r="Q24" s="572">
        <f t="shared" ref="Q24:Q31" si="29">IF(D24=0,"",J24/D24)</f>
        <v>294.50162513542796</v>
      </c>
      <c r="R24" s="574">
        <f t="shared" ref="R24:R31" si="30">IF(E24=0,"",K24/E24)</f>
        <v>278.1067472306143</v>
      </c>
      <c r="S24" s="632">
        <f t="shared" ref="S24:S31" si="31">IF(Q24="","",R24-Q24)</f>
        <v>-16.394877904813654</v>
      </c>
      <c r="T24" s="357"/>
    </row>
    <row r="25" spans="2:20" s="266" customFormat="1" ht="16.899999999999999" customHeight="1" x14ac:dyDescent="0.3">
      <c r="B25" s="287" t="s">
        <v>55</v>
      </c>
      <c r="C25" s="713" t="s">
        <v>166</v>
      </c>
      <c r="D25" s="679">
        <v>612</v>
      </c>
      <c r="E25" s="714">
        <v>725</v>
      </c>
      <c r="F25" s="567">
        <f t="shared" si="21"/>
        <v>1.184640522875817</v>
      </c>
      <c r="G25" s="715">
        <f t="shared" si="22"/>
        <v>113</v>
      </c>
      <c r="H25" s="566">
        <f t="shared" si="23"/>
        <v>0.16730453799890652</v>
      </c>
      <c r="I25" s="571">
        <f t="shared" si="24"/>
        <v>0.19594594594594594</v>
      </c>
      <c r="J25" s="679">
        <v>184020</v>
      </c>
      <c r="K25" s="714">
        <v>219779</v>
      </c>
      <c r="L25" s="567">
        <f t="shared" si="25"/>
        <v>1.1943212694272363</v>
      </c>
      <c r="M25" s="715">
        <f t="shared" si="26"/>
        <v>35759</v>
      </c>
      <c r="N25" s="566">
        <f t="shared" si="27"/>
        <v>0.17077946785704343</v>
      </c>
      <c r="O25" s="571">
        <f t="shared" si="28"/>
        <v>0.20978284732496541</v>
      </c>
      <c r="P25" s="503"/>
      <c r="Q25" s="572">
        <f t="shared" si="29"/>
        <v>300.68627450980392</v>
      </c>
      <c r="R25" s="574">
        <f t="shared" si="30"/>
        <v>303.14344827586206</v>
      </c>
      <c r="S25" s="632">
        <f t="shared" si="31"/>
        <v>2.4571737660581334</v>
      </c>
      <c r="T25" s="357"/>
    </row>
    <row r="26" spans="2:20" s="266" customFormat="1" ht="16.899999999999999" customHeight="1" x14ac:dyDescent="0.3">
      <c r="B26" s="287" t="s">
        <v>57</v>
      </c>
      <c r="C26" s="936" t="s">
        <v>330</v>
      </c>
      <c r="D26" s="679">
        <v>611</v>
      </c>
      <c r="E26" s="714">
        <v>571</v>
      </c>
      <c r="F26" s="567">
        <f t="shared" si="21"/>
        <v>0.9345335515548282</v>
      </c>
      <c r="G26" s="715">
        <f t="shared" si="22"/>
        <v>-40</v>
      </c>
      <c r="H26" s="566">
        <f t="shared" si="23"/>
        <v>0.16703116457080372</v>
      </c>
      <c r="I26" s="571">
        <f t="shared" si="24"/>
        <v>0.15432432432432433</v>
      </c>
      <c r="J26" s="679">
        <v>193255</v>
      </c>
      <c r="K26" s="714">
        <v>163208</v>
      </c>
      <c r="L26" s="567">
        <f t="shared" si="25"/>
        <v>0.84452148715427799</v>
      </c>
      <c r="M26" s="715">
        <f t="shared" si="26"/>
        <v>-30047</v>
      </c>
      <c r="N26" s="566">
        <f t="shared" si="27"/>
        <v>0.17934999489573375</v>
      </c>
      <c r="O26" s="571">
        <f t="shared" si="28"/>
        <v>0.1557848518111965</v>
      </c>
      <c r="P26" s="503"/>
      <c r="Q26" s="572">
        <f t="shared" si="29"/>
        <v>316.29296235679215</v>
      </c>
      <c r="R26" s="574">
        <f t="shared" si="30"/>
        <v>285.82837127845886</v>
      </c>
      <c r="S26" s="632">
        <f t="shared" si="31"/>
        <v>-30.464591078333285</v>
      </c>
      <c r="T26" s="357"/>
    </row>
    <row r="27" spans="2:20" s="266" customFormat="1" ht="16.899999999999999" customHeight="1" x14ac:dyDescent="0.3">
      <c r="B27" s="287" t="s">
        <v>59</v>
      </c>
      <c r="C27" s="935" t="s">
        <v>168</v>
      </c>
      <c r="D27" s="679">
        <v>986</v>
      </c>
      <c r="E27" s="714">
        <v>598</v>
      </c>
      <c r="F27" s="567">
        <f t="shared" si="21"/>
        <v>0.60649087221095332</v>
      </c>
      <c r="G27" s="715">
        <f t="shared" si="22"/>
        <v>-388</v>
      </c>
      <c r="H27" s="566">
        <f t="shared" si="23"/>
        <v>0.26954620010934938</v>
      </c>
      <c r="I27" s="571">
        <f t="shared" si="24"/>
        <v>0.16162162162162161</v>
      </c>
      <c r="J27" s="679">
        <v>246581</v>
      </c>
      <c r="K27" s="714">
        <v>146983</v>
      </c>
      <c r="L27" s="567">
        <f t="shared" si="25"/>
        <v>0.59608404540495818</v>
      </c>
      <c r="M27" s="715">
        <f t="shared" si="26"/>
        <v>-99598</v>
      </c>
      <c r="N27" s="566">
        <f t="shared" si="27"/>
        <v>0.22883910424767756</v>
      </c>
      <c r="O27" s="571">
        <f t="shared" si="28"/>
        <v>0.14029780938290459</v>
      </c>
      <c r="P27" s="503"/>
      <c r="Q27" s="572">
        <f t="shared" si="29"/>
        <v>250.08215010141987</v>
      </c>
      <c r="R27" s="574">
        <f t="shared" si="30"/>
        <v>245.79096989966555</v>
      </c>
      <c r="S27" s="632">
        <f t="shared" si="31"/>
        <v>-4.2911802017543152</v>
      </c>
      <c r="T27" s="357"/>
    </row>
    <row r="28" spans="2:20" s="266" customFormat="1" ht="16.899999999999999" customHeight="1" x14ac:dyDescent="0.3">
      <c r="B28" s="287" t="s">
        <v>61</v>
      </c>
      <c r="C28" s="713" t="s">
        <v>164</v>
      </c>
      <c r="D28" s="679">
        <v>0</v>
      </c>
      <c r="E28" s="714">
        <v>331</v>
      </c>
      <c r="F28" s="567" t="str">
        <f t="shared" si="21"/>
        <v/>
      </c>
      <c r="G28" s="715">
        <f t="shared" si="22"/>
        <v>331</v>
      </c>
      <c r="H28" s="566">
        <f t="shared" si="23"/>
        <v>0</v>
      </c>
      <c r="I28" s="571">
        <f t="shared" si="24"/>
        <v>8.9459459459459462E-2</v>
      </c>
      <c r="J28" s="679">
        <v>0</v>
      </c>
      <c r="K28" s="714">
        <v>78294</v>
      </c>
      <c r="L28" s="567" t="str">
        <f t="shared" si="25"/>
        <v/>
      </c>
      <c r="M28" s="715">
        <f t="shared" si="26"/>
        <v>78294</v>
      </c>
      <c r="N28" s="566">
        <f t="shared" si="27"/>
        <v>0</v>
      </c>
      <c r="O28" s="571">
        <f t="shared" si="28"/>
        <v>7.4732973798501412E-2</v>
      </c>
      <c r="P28" s="503"/>
      <c r="Q28" s="572" t="str">
        <f t="shared" si="29"/>
        <v/>
      </c>
      <c r="R28" s="574">
        <f t="shared" si="30"/>
        <v>236.53776435045316</v>
      </c>
      <c r="S28" s="632" t="str">
        <f t="shared" si="31"/>
        <v/>
      </c>
      <c r="T28" s="357"/>
    </row>
    <row r="29" spans="2:20" s="266" customFormat="1" ht="16.899999999999999" customHeight="1" x14ac:dyDescent="0.3">
      <c r="B29" s="287" t="s">
        <v>63</v>
      </c>
      <c r="C29" s="713" t="s">
        <v>170</v>
      </c>
      <c r="D29" s="679">
        <v>168</v>
      </c>
      <c r="E29" s="714">
        <v>164</v>
      </c>
      <c r="F29" s="567">
        <f t="shared" si="21"/>
        <v>0.97619047619047616</v>
      </c>
      <c r="G29" s="715">
        <f t="shared" si="22"/>
        <v>-4</v>
      </c>
      <c r="H29" s="566">
        <f t="shared" si="23"/>
        <v>4.5926735921268454E-2</v>
      </c>
      <c r="I29" s="571">
        <f t="shared" si="24"/>
        <v>4.4324324324324323E-2</v>
      </c>
      <c r="J29" s="679">
        <v>72317</v>
      </c>
      <c r="K29" s="714">
        <v>69314</v>
      </c>
      <c r="L29" s="567">
        <f t="shared" si="25"/>
        <v>0.95847449424063502</v>
      </c>
      <c r="M29" s="715">
        <f t="shared" si="26"/>
        <v>-3003</v>
      </c>
      <c r="N29" s="566">
        <f t="shared" si="27"/>
        <v>6.7113676649374038E-2</v>
      </c>
      <c r="O29" s="571">
        <f t="shared" si="28"/>
        <v>6.6161408867465285E-2</v>
      </c>
      <c r="P29" s="503"/>
      <c r="Q29" s="572">
        <f t="shared" si="29"/>
        <v>430.45833333333331</v>
      </c>
      <c r="R29" s="574">
        <f t="shared" si="30"/>
        <v>422.64634146341461</v>
      </c>
      <c r="S29" s="632">
        <f t="shared" si="31"/>
        <v>-7.8119918699186996</v>
      </c>
      <c r="T29" s="357"/>
    </row>
    <row r="30" spans="2:20" s="266" customFormat="1" ht="16.899999999999999" customHeight="1" x14ac:dyDescent="0.3">
      <c r="B30" s="287" t="s">
        <v>65</v>
      </c>
      <c r="C30" s="713" t="s">
        <v>165</v>
      </c>
      <c r="D30" s="679">
        <v>161</v>
      </c>
      <c r="E30" s="714">
        <v>158</v>
      </c>
      <c r="F30" s="567">
        <f t="shared" si="21"/>
        <v>0.98136645962732916</v>
      </c>
      <c r="G30" s="715">
        <f t="shared" si="22"/>
        <v>-3</v>
      </c>
      <c r="H30" s="566">
        <f t="shared" si="23"/>
        <v>4.4013121924548933E-2</v>
      </c>
      <c r="I30" s="571">
        <f t="shared" si="24"/>
        <v>4.2702702702702704E-2</v>
      </c>
      <c r="J30" s="679">
        <v>56973</v>
      </c>
      <c r="K30" s="714">
        <v>52639</v>
      </c>
      <c r="L30" s="567">
        <f t="shared" si="25"/>
        <v>0.92392887859161354</v>
      </c>
      <c r="M30" s="715">
        <f t="shared" si="26"/>
        <v>-4334</v>
      </c>
      <c r="N30" s="566">
        <f t="shared" si="27"/>
        <v>5.2873701892290702E-2</v>
      </c>
      <c r="O30" s="571">
        <f t="shared" si="28"/>
        <v>5.024483367536868E-2</v>
      </c>
      <c r="P30" s="503"/>
      <c r="Q30" s="572">
        <f t="shared" si="29"/>
        <v>353.86956521739131</v>
      </c>
      <c r="R30" s="574">
        <f t="shared" si="30"/>
        <v>333.15822784810126</v>
      </c>
      <c r="S30" s="632">
        <f t="shared" si="31"/>
        <v>-20.71133736929005</v>
      </c>
      <c r="T30" s="357"/>
    </row>
    <row r="31" spans="2:20" s="266" customFormat="1" ht="16.899999999999999" customHeight="1" x14ac:dyDescent="0.3">
      <c r="B31" s="287" t="s">
        <v>66</v>
      </c>
      <c r="C31" s="713" t="s">
        <v>163</v>
      </c>
      <c r="D31" s="679">
        <v>141</v>
      </c>
      <c r="E31" s="714">
        <v>137</v>
      </c>
      <c r="F31" s="567">
        <f t="shared" si="21"/>
        <v>0.97163120567375882</v>
      </c>
      <c r="G31" s="715">
        <f t="shared" si="22"/>
        <v>-4</v>
      </c>
      <c r="H31" s="566">
        <f t="shared" si="23"/>
        <v>3.8545653362493167E-2</v>
      </c>
      <c r="I31" s="571">
        <f t="shared" si="24"/>
        <v>3.702702702702703E-2</v>
      </c>
      <c r="J31" s="679">
        <v>38994</v>
      </c>
      <c r="K31" s="714">
        <v>35474</v>
      </c>
      <c r="L31" s="567">
        <f t="shared" si="25"/>
        <v>0.90972970200543668</v>
      </c>
      <c r="M31" s="715">
        <f t="shared" si="26"/>
        <v>-3520</v>
      </c>
      <c r="N31" s="566">
        <f t="shared" si="27"/>
        <v>3.6188319582749436E-2</v>
      </c>
      <c r="O31" s="571">
        <f t="shared" si="28"/>
        <v>3.3860545029351402E-2</v>
      </c>
      <c r="P31" s="503"/>
      <c r="Q31" s="572">
        <f t="shared" si="29"/>
        <v>276.55319148936172</v>
      </c>
      <c r="R31" s="574">
        <f t="shared" si="30"/>
        <v>258.93430656934305</v>
      </c>
      <c r="S31" s="632">
        <f t="shared" si="31"/>
        <v>-17.618884920018672</v>
      </c>
      <c r="T31" s="357"/>
    </row>
    <row r="32" spans="2:20" s="266" customFormat="1" ht="16.899999999999999" customHeight="1" x14ac:dyDescent="0.3">
      <c r="B32" s="953" t="s">
        <v>67</v>
      </c>
      <c r="C32" s="956" t="s">
        <v>167</v>
      </c>
      <c r="D32" s="679">
        <v>0</v>
      </c>
      <c r="E32" s="954">
        <v>23</v>
      </c>
      <c r="F32" s="567" t="str">
        <f t="shared" ref="F32" si="32">IF(D32=0,"",E32/D32)</f>
        <v/>
      </c>
      <c r="G32" s="955">
        <f t="shared" ref="G32" si="33">SUM(E32)-D32</f>
        <v>23</v>
      </c>
      <c r="H32" s="566">
        <f t="shared" si="23"/>
        <v>0</v>
      </c>
      <c r="I32" s="571">
        <f t="shared" si="24"/>
        <v>6.216216216216216E-3</v>
      </c>
      <c r="J32" s="679">
        <v>0</v>
      </c>
      <c r="K32" s="954">
        <v>5799</v>
      </c>
      <c r="L32" s="567" t="str">
        <f t="shared" ref="L32" si="34">IF(J32=0,"",K32/J32)</f>
        <v/>
      </c>
      <c r="M32" s="955">
        <f t="shared" ref="M32" si="35">SUM(K32)-J32</f>
        <v>5799</v>
      </c>
      <c r="N32" s="566">
        <f t="shared" si="27"/>
        <v>0</v>
      </c>
      <c r="O32" s="571">
        <f t="shared" si="28"/>
        <v>5.5352455495633083E-3</v>
      </c>
      <c r="P32" s="503"/>
      <c r="Q32" s="572" t="str">
        <f t="shared" ref="Q32" si="36">IF(D32=0,"",J32/D32)</f>
        <v/>
      </c>
      <c r="R32" s="574">
        <f t="shared" ref="R32" si="37">IF(E32=0,"",K32/E32)</f>
        <v>252.13043478260869</v>
      </c>
      <c r="S32" s="632" t="str">
        <f t="shared" ref="S32" si="38">IF(Q32="","",R32-Q32)</f>
        <v/>
      </c>
      <c r="T32" s="357"/>
    </row>
    <row r="33" spans="2:20" s="266" customFormat="1" ht="16.899999999999999" customHeight="1" x14ac:dyDescent="0.3">
      <c r="B33" s="969" t="s">
        <v>22</v>
      </c>
      <c r="C33" s="987" t="s">
        <v>169</v>
      </c>
      <c r="D33" s="679">
        <v>0</v>
      </c>
      <c r="E33" s="989">
        <v>0</v>
      </c>
      <c r="F33" s="567"/>
      <c r="G33" s="985"/>
      <c r="H33" s="566"/>
      <c r="I33" s="571"/>
      <c r="J33" s="679">
        <v>0</v>
      </c>
      <c r="K33" s="989">
        <v>0</v>
      </c>
      <c r="L33" s="567"/>
      <c r="M33" s="985"/>
      <c r="N33" s="566"/>
      <c r="O33" s="571"/>
      <c r="P33" s="503"/>
      <c r="Q33" s="572"/>
      <c r="R33" s="574"/>
      <c r="S33" s="632"/>
      <c r="T33" s="357"/>
    </row>
    <row r="34" spans="2:20" s="266" customFormat="1" ht="16.899999999999999" customHeight="1" x14ac:dyDescent="0.3">
      <c r="B34" s="969" t="s">
        <v>24</v>
      </c>
      <c r="C34" s="713" t="s">
        <v>71</v>
      </c>
      <c r="D34" s="679">
        <v>56</v>
      </c>
      <c r="E34" s="714">
        <v>0</v>
      </c>
      <c r="F34" s="567">
        <f t="shared" si="21"/>
        <v>0</v>
      </c>
      <c r="G34" s="715">
        <f t="shared" si="22"/>
        <v>-56</v>
      </c>
      <c r="H34" s="566">
        <f>SUM(D34)/$D$35</f>
        <v>1.530891197375615E-2</v>
      </c>
      <c r="I34" s="571">
        <f>SUM(E34)/$E$35</f>
        <v>0</v>
      </c>
      <c r="J34" s="679">
        <v>13565</v>
      </c>
      <c r="K34" s="714">
        <v>0</v>
      </c>
      <c r="L34" s="567">
        <f t="shared" si="25"/>
        <v>0</v>
      </c>
      <c r="M34" s="715">
        <f t="shared" si="26"/>
        <v>-13565</v>
      </c>
      <c r="N34" s="566">
        <f>SUM(J34)/$J$35</f>
        <v>1.2588976641021595E-2</v>
      </c>
      <c r="O34" s="571">
        <f>SUM(K34)/$K$35</f>
        <v>0</v>
      </c>
      <c r="P34" s="503"/>
      <c r="Q34" s="572">
        <f>IF(D34=0,"",J34/D34)</f>
        <v>242.23214285714286</v>
      </c>
      <c r="R34" s="574"/>
      <c r="S34" s="632"/>
      <c r="T34" s="357"/>
    </row>
    <row r="35" spans="2:20" s="266" customFormat="1" ht="22.5" customHeight="1" x14ac:dyDescent="0.25">
      <c r="B35" s="1214" t="s">
        <v>295</v>
      </c>
      <c r="C35" s="1214"/>
      <c r="D35" s="603">
        <f>SUM(D24:D34)</f>
        <v>3658</v>
      </c>
      <c r="E35" s="380">
        <f>SUM(E24:E34)</f>
        <v>3700</v>
      </c>
      <c r="F35" s="568">
        <f t="shared" ref="F35" si="39">IF(D35=0,"",E35/D35)</f>
        <v>1.0114816839803171</v>
      </c>
      <c r="G35" s="569">
        <f t="shared" ref="G35" si="40">SUM(E35)-D35</f>
        <v>42</v>
      </c>
      <c r="H35" s="566">
        <f t="shared" ref="H35" si="41">SUM(D35)/$D$35</f>
        <v>1</v>
      </c>
      <c r="I35" s="571">
        <f t="shared" ref="I35" si="42">SUM(E35)/$E$35</f>
        <v>1</v>
      </c>
      <c r="J35" s="603">
        <f>SUM(J24:J34)</f>
        <v>1077530</v>
      </c>
      <c r="K35" s="380">
        <f>SUM(K24:K34)</f>
        <v>1047650</v>
      </c>
      <c r="L35" s="568">
        <f t="shared" ref="L35" si="43">IF(J35=0,"",K35/J35)</f>
        <v>0.9722699135986933</v>
      </c>
      <c r="M35" s="569">
        <f t="shared" ref="M35" si="44">SUM(K35)-J35</f>
        <v>-29880</v>
      </c>
      <c r="N35" s="566">
        <f t="shared" ref="N35" si="45">SUM(J35)/$J$35</f>
        <v>1</v>
      </c>
      <c r="O35" s="571">
        <f t="shared" ref="O35" si="46">SUM(K35)/$K$35</f>
        <v>1</v>
      </c>
      <c r="P35" s="381"/>
      <c r="Q35" s="617">
        <f t="shared" ref="Q35:R35" si="47">IF(D35=0,"",J35/D35)</f>
        <v>294.56806998359758</v>
      </c>
      <c r="R35" s="575">
        <f t="shared" si="47"/>
        <v>283.14864864864865</v>
      </c>
      <c r="S35" s="633">
        <f t="shared" ref="S35" si="48">IF(Q35="","",R35-Q35)</f>
        <v>-11.419421334948936</v>
      </c>
      <c r="T35" s="357"/>
    </row>
    <row r="36" spans="2:20" s="266" customFormat="1" ht="18" customHeight="1" x14ac:dyDescent="0.25">
      <c r="B36" s="618"/>
      <c r="C36" s="914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57"/>
    </row>
    <row r="37" spans="2:20" s="266" customFormat="1" ht="21" customHeight="1" x14ac:dyDescent="0.25">
      <c r="B37" s="1215" t="s">
        <v>84</v>
      </c>
      <c r="C37" s="1216" t="s">
        <v>228</v>
      </c>
      <c r="D37" s="1217" t="s">
        <v>225</v>
      </c>
      <c r="E37" s="1217"/>
      <c r="F37" s="1217"/>
      <c r="G37" s="1217"/>
      <c r="H37" s="1217"/>
      <c r="I37" s="1217"/>
      <c r="J37" s="1220" t="s">
        <v>226</v>
      </c>
      <c r="K37" s="1220"/>
      <c r="L37" s="1220"/>
      <c r="M37" s="1220"/>
      <c r="N37" s="1220"/>
      <c r="O37" s="1220"/>
      <c r="P37" s="731"/>
      <c r="Q37" s="1221" t="s">
        <v>238</v>
      </c>
      <c r="R37" s="1222"/>
      <c r="S37" s="1223"/>
      <c r="T37" s="357"/>
    </row>
    <row r="38" spans="2:20" s="266" customFormat="1" ht="21" customHeight="1" x14ac:dyDescent="0.25">
      <c r="B38" s="1215"/>
      <c r="C38" s="1216"/>
      <c r="D38" s="1123" t="s">
        <v>222</v>
      </c>
      <c r="E38" s="1124"/>
      <c r="F38" s="1137" t="str">
        <f>F8</f>
        <v>Indeks19/18</v>
      </c>
      <c r="G38" s="1137" t="str">
        <f>G8</f>
        <v>Razlika 19(-)18</v>
      </c>
      <c r="H38" s="1123" t="s">
        <v>223</v>
      </c>
      <c r="I38" s="1124"/>
      <c r="J38" s="1123" t="s">
        <v>224</v>
      </c>
      <c r="K38" s="1124"/>
      <c r="L38" s="1137" t="str">
        <f>F38</f>
        <v>Indeks19/18</v>
      </c>
      <c r="M38" s="1212" t="str">
        <f>G38</f>
        <v>Razlika 19(-)18</v>
      </c>
      <c r="N38" s="1123" t="s">
        <v>223</v>
      </c>
      <c r="O38" s="1124"/>
      <c r="P38" s="345"/>
      <c r="Q38" s="1123"/>
      <c r="R38" s="1124"/>
      <c r="S38" s="1137" t="str">
        <f>G38</f>
        <v>Razlika 19(-)18</v>
      </c>
      <c r="T38" s="357"/>
    </row>
    <row r="39" spans="2:20" s="266" customFormat="1" ht="21" customHeight="1" x14ac:dyDescent="0.25">
      <c r="B39" s="1215"/>
      <c r="C39" s="1216"/>
      <c r="D39" s="351" t="str">
        <f>D9</f>
        <v>I-I-2018</v>
      </c>
      <c r="E39" s="351" t="str">
        <f>E9</f>
        <v>I-I-2019</v>
      </c>
      <c r="F39" s="1119"/>
      <c r="G39" s="1119"/>
      <c r="H39" s="351" t="str">
        <f>D39</f>
        <v>I-I-2018</v>
      </c>
      <c r="I39" s="351" t="str">
        <f>E39</f>
        <v>I-I-2019</v>
      </c>
      <c r="J39" s="708" t="str">
        <f>D39</f>
        <v>I-I-2018</v>
      </c>
      <c r="K39" s="708" t="str">
        <f>E39</f>
        <v>I-I-2019</v>
      </c>
      <c r="L39" s="1119"/>
      <c r="M39" s="1213"/>
      <c r="N39" s="658" t="str">
        <f>D39</f>
        <v>I-I-2018</v>
      </c>
      <c r="O39" s="658" t="str">
        <f>E39</f>
        <v>I-I-2019</v>
      </c>
      <c r="P39" s="709"/>
      <c r="Q39" s="658" t="str">
        <f>D39</f>
        <v>I-I-2018</v>
      </c>
      <c r="R39" s="658" t="str">
        <f>E39</f>
        <v>I-I-2019</v>
      </c>
      <c r="S39" s="1119"/>
      <c r="T39" s="357"/>
    </row>
    <row r="40" spans="2:20" s="266" customFormat="1" ht="9" customHeight="1" x14ac:dyDescent="0.25">
      <c r="B40" s="396"/>
      <c r="C40" s="397"/>
      <c r="D40" s="723"/>
      <c r="E40" s="723"/>
      <c r="F40" s="722"/>
      <c r="G40" s="722"/>
      <c r="H40" s="723"/>
      <c r="I40" s="723"/>
      <c r="J40" s="723"/>
      <c r="K40" s="723"/>
      <c r="L40" s="722"/>
      <c r="M40" s="722"/>
      <c r="N40" s="723"/>
      <c r="O40" s="723"/>
      <c r="P40" s="345"/>
      <c r="Q40" s="723"/>
      <c r="R40" s="723"/>
      <c r="S40" s="722"/>
      <c r="T40" s="357"/>
    </row>
    <row r="41" spans="2:20" s="266" customFormat="1" ht="16.899999999999999" customHeight="1" x14ac:dyDescent="0.25">
      <c r="B41" s="287" t="s">
        <v>53</v>
      </c>
      <c r="C41" s="325" t="s">
        <v>172</v>
      </c>
      <c r="D41" s="679">
        <v>967</v>
      </c>
      <c r="E41" s="714">
        <v>1269</v>
      </c>
      <c r="F41" s="567">
        <f t="shared" ref="F41:F48" si="49">IF(D41=0,"",E41/D41)</f>
        <v>1.312306101344364</v>
      </c>
      <c r="G41" s="715">
        <f t="shared" ref="G41:G48" si="50">SUM(E41)-D41</f>
        <v>302</v>
      </c>
      <c r="H41" s="566">
        <f t="shared" ref="H41:H48" si="51">SUM(D41)/$D$49</f>
        <v>0.17467485549132947</v>
      </c>
      <c r="I41" s="571">
        <f t="shared" ref="I41:I48" si="52">SUM(E41)/$E$49</f>
        <v>0.211464755874021</v>
      </c>
      <c r="J41" s="679">
        <v>302913</v>
      </c>
      <c r="K41" s="714">
        <v>423385</v>
      </c>
      <c r="L41" s="567">
        <f t="shared" ref="L41:L48" si="53">IF(J41=0,"",K41/J41)</f>
        <v>1.3977115541426086</v>
      </c>
      <c r="M41" s="715">
        <f t="shared" ref="M41:M48" si="54">SUM(K41)-J41</f>
        <v>120472</v>
      </c>
      <c r="N41" s="566">
        <f t="shared" ref="N41:N48" si="55">SUM(J41)/$J$49</f>
        <v>0.1692919106642061</v>
      </c>
      <c r="O41" s="571">
        <f t="shared" ref="O41:O48" si="56">SUM(K41)/$K$49</f>
        <v>0.20996678301043722</v>
      </c>
      <c r="P41" s="582"/>
      <c r="Q41" s="572">
        <f t="shared" ref="Q41:R48" si="57">IF(D41=0,"",J41/D41)</f>
        <v>313.25025853154085</v>
      </c>
      <c r="R41" s="574">
        <f t="shared" si="57"/>
        <v>333.63672182821119</v>
      </c>
      <c r="S41" s="632">
        <f t="shared" ref="S41:S48" si="58">IF(Q41="","",R41-Q41)</f>
        <v>20.386463296670343</v>
      </c>
      <c r="T41" s="357"/>
    </row>
    <row r="42" spans="2:20" s="266" customFormat="1" ht="16.899999999999999" customHeight="1" x14ac:dyDescent="0.25">
      <c r="B42" s="287" t="s">
        <v>55</v>
      </c>
      <c r="C42" s="325" t="s">
        <v>176</v>
      </c>
      <c r="D42" s="679">
        <v>1101</v>
      </c>
      <c r="E42" s="714">
        <v>1162</v>
      </c>
      <c r="F42" s="567">
        <f t="shared" si="49"/>
        <v>1.0554041780199819</v>
      </c>
      <c r="G42" s="715">
        <f t="shared" si="50"/>
        <v>61</v>
      </c>
      <c r="H42" s="566">
        <f t="shared" si="51"/>
        <v>0.19888005780346821</v>
      </c>
      <c r="I42" s="571">
        <f t="shared" si="52"/>
        <v>0.19363439426762205</v>
      </c>
      <c r="J42" s="679">
        <v>350725</v>
      </c>
      <c r="K42" s="714">
        <v>367902</v>
      </c>
      <c r="L42" s="567">
        <f t="shared" si="53"/>
        <v>1.0489756932069285</v>
      </c>
      <c r="M42" s="715">
        <f t="shared" si="54"/>
        <v>17177</v>
      </c>
      <c r="N42" s="566">
        <f t="shared" si="55"/>
        <v>0.19601306437064003</v>
      </c>
      <c r="O42" s="571">
        <f t="shared" si="56"/>
        <v>0.18245143168299743</v>
      </c>
      <c r="P42" s="582"/>
      <c r="Q42" s="572">
        <f t="shared" si="57"/>
        <v>318.55131698455949</v>
      </c>
      <c r="R42" s="574">
        <f t="shared" si="57"/>
        <v>316.61101549053359</v>
      </c>
      <c r="S42" s="632">
        <f t="shared" si="58"/>
        <v>-1.9403014940259027</v>
      </c>
      <c r="T42" s="357"/>
    </row>
    <row r="43" spans="2:20" s="266" customFormat="1" ht="16.899999999999999" customHeight="1" x14ac:dyDescent="0.25">
      <c r="B43" s="288" t="s">
        <v>57</v>
      </c>
      <c r="C43" s="325" t="s">
        <v>174</v>
      </c>
      <c r="D43" s="679">
        <v>784</v>
      </c>
      <c r="E43" s="793">
        <v>867</v>
      </c>
      <c r="F43" s="567">
        <f t="shared" si="49"/>
        <v>1.1058673469387754</v>
      </c>
      <c r="G43" s="792">
        <f t="shared" si="50"/>
        <v>83</v>
      </c>
      <c r="H43" s="566">
        <f t="shared" si="51"/>
        <v>0.1416184971098266</v>
      </c>
      <c r="I43" s="571">
        <f t="shared" si="52"/>
        <v>0.14447592067988668</v>
      </c>
      <c r="J43" s="679">
        <v>262042</v>
      </c>
      <c r="K43" s="793">
        <v>294969</v>
      </c>
      <c r="L43" s="567">
        <f t="shared" si="53"/>
        <v>1.1256554292823289</v>
      </c>
      <c r="M43" s="792">
        <f t="shared" si="54"/>
        <v>32927</v>
      </c>
      <c r="N43" s="566">
        <f t="shared" si="55"/>
        <v>0.14644994059109348</v>
      </c>
      <c r="O43" s="571">
        <f t="shared" si="56"/>
        <v>0.14628220654441149</v>
      </c>
      <c r="P43" s="582"/>
      <c r="Q43" s="572">
        <f t="shared" si="57"/>
        <v>334.23724489795916</v>
      </c>
      <c r="R43" s="574">
        <f t="shared" si="57"/>
        <v>340.2179930795848</v>
      </c>
      <c r="S43" s="632">
        <f t="shared" si="58"/>
        <v>5.9807481816256427</v>
      </c>
      <c r="T43" s="357"/>
    </row>
    <row r="44" spans="2:20" s="266" customFormat="1" ht="16.899999999999999" customHeight="1" x14ac:dyDescent="0.25">
      <c r="B44" s="288" t="s">
        <v>59</v>
      </c>
      <c r="C44" s="325" t="s">
        <v>173</v>
      </c>
      <c r="D44" s="679">
        <v>801</v>
      </c>
      <c r="E44" s="714">
        <v>720</v>
      </c>
      <c r="F44" s="567">
        <f t="shared" si="49"/>
        <v>0.898876404494382</v>
      </c>
      <c r="G44" s="715">
        <f t="shared" si="50"/>
        <v>-81</v>
      </c>
      <c r="H44" s="566">
        <f t="shared" si="51"/>
        <v>0.14468930635838151</v>
      </c>
      <c r="I44" s="571">
        <f t="shared" si="52"/>
        <v>0.11998000333277788</v>
      </c>
      <c r="J44" s="679">
        <v>293191</v>
      </c>
      <c r="K44" s="714">
        <v>290112</v>
      </c>
      <c r="L44" s="567">
        <f t="shared" si="53"/>
        <v>0.98949831338615446</v>
      </c>
      <c r="M44" s="715">
        <f t="shared" si="54"/>
        <v>-3079</v>
      </c>
      <c r="N44" s="566">
        <f t="shared" si="55"/>
        <v>0.16385848273117778</v>
      </c>
      <c r="O44" s="571">
        <f t="shared" si="56"/>
        <v>0.14387350367330906</v>
      </c>
      <c r="P44" s="582"/>
      <c r="Q44" s="572">
        <f t="shared" si="57"/>
        <v>366.03121098626718</v>
      </c>
      <c r="R44" s="574">
        <f t="shared" si="57"/>
        <v>402.93333333333334</v>
      </c>
      <c r="S44" s="632">
        <f t="shared" si="58"/>
        <v>36.902122347066154</v>
      </c>
      <c r="T44" s="357"/>
    </row>
    <row r="45" spans="2:20" s="266" customFormat="1" ht="16.899999999999999" customHeight="1" x14ac:dyDescent="0.25">
      <c r="B45" s="287" t="s">
        <v>61</v>
      </c>
      <c r="C45" s="325" t="s">
        <v>175</v>
      </c>
      <c r="D45" s="679">
        <v>639</v>
      </c>
      <c r="E45" s="714">
        <v>582</v>
      </c>
      <c r="F45" s="567">
        <f t="shared" si="49"/>
        <v>0.91079812206572774</v>
      </c>
      <c r="G45" s="715">
        <f t="shared" si="50"/>
        <v>-57</v>
      </c>
      <c r="H45" s="566">
        <f t="shared" si="51"/>
        <v>0.11542630057803469</v>
      </c>
      <c r="I45" s="571">
        <f t="shared" si="52"/>
        <v>9.6983836027328782E-2</v>
      </c>
      <c r="J45" s="679">
        <v>207173</v>
      </c>
      <c r="K45" s="714">
        <v>195394</v>
      </c>
      <c r="L45" s="567">
        <f t="shared" si="53"/>
        <v>0.94314413557751253</v>
      </c>
      <c r="M45" s="715">
        <f t="shared" si="54"/>
        <v>-11779</v>
      </c>
      <c r="N45" s="566">
        <f t="shared" si="55"/>
        <v>0.11578477321222784</v>
      </c>
      <c r="O45" s="571">
        <f t="shared" si="56"/>
        <v>9.6900574180807941E-2</v>
      </c>
      <c r="P45" s="582"/>
      <c r="Q45" s="572">
        <f t="shared" si="57"/>
        <v>324.21439749608766</v>
      </c>
      <c r="R45" s="574">
        <f t="shared" si="57"/>
        <v>335.72852233676974</v>
      </c>
      <c r="S45" s="632">
        <f t="shared" si="58"/>
        <v>11.514124840682086</v>
      </c>
      <c r="T45" s="357"/>
    </row>
    <row r="46" spans="2:20" s="266" customFormat="1" ht="16.899999999999999" customHeight="1" x14ac:dyDescent="0.25">
      <c r="B46" s="288" t="s">
        <v>63</v>
      </c>
      <c r="C46" s="325" t="s">
        <v>177</v>
      </c>
      <c r="D46" s="679">
        <v>476</v>
      </c>
      <c r="E46" s="714">
        <v>582</v>
      </c>
      <c r="F46" s="567">
        <f t="shared" si="49"/>
        <v>1.2226890756302522</v>
      </c>
      <c r="G46" s="715">
        <f t="shared" si="50"/>
        <v>106</v>
      </c>
      <c r="H46" s="566">
        <f t="shared" si="51"/>
        <v>8.5982658959537578E-2</v>
      </c>
      <c r="I46" s="571">
        <f t="shared" si="52"/>
        <v>9.6983836027328782E-2</v>
      </c>
      <c r="J46" s="679">
        <v>140575</v>
      </c>
      <c r="K46" s="714">
        <v>179988</v>
      </c>
      <c r="L46" s="567">
        <f t="shared" si="53"/>
        <v>1.2803699093010847</v>
      </c>
      <c r="M46" s="715">
        <f t="shared" si="54"/>
        <v>39413</v>
      </c>
      <c r="N46" s="566">
        <f t="shared" si="55"/>
        <v>7.8564506447794488E-2</v>
      </c>
      <c r="O46" s="571">
        <f t="shared" si="56"/>
        <v>8.9260369026967351E-2</v>
      </c>
      <c r="P46" s="582"/>
      <c r="Q46" s="572">
        <f t="shared" si="57"/>
        <v>295.32563025210084</v>
      </c>
      <c r="R46" s="574">
        <f t="shared" si="57"/>
        <v>309.25773195876286</v>
      </c>
      <c r="S46" s="632">
        <f t="shared" si="58"/>
        <v>13.932101706662024</v>
      </c>
      <c r="T46" s="357"/>
    </row>
    <row r="47" spans="2:20" s="266" customFormat="1" ht="16.899999999999999" customHeight="1" x14ac:dyDescent="0.25">
      <c r="B47" s="288" t="s">
        <v>65</v>
      </c>
      <c r="C47" s="325" t="s">
        <v>327</v>
      </c>
      <c r="D47" s="679">
        <v>0</v>
      </c>
      <c r="E47" s="940">
        <v>501</v>
      </c>
      <c r="F47" s="567" t="str">
        <f t="shared" si="49"/>
        <v/>
      </c>
      <c r="G47" s="941">
        <f t="shared" si="50"/>
        <v>501</v>
      </c>
      <c r="H47" s="566">
        <f t="shared" si="51"/>
        <v>0</v>
      </c>
      <c r="I47" s="571">
        <f t="shared" si="52"/>
        <v>8.3486085652391268E-2</v>
      </c>
      <c r="J47" s="679">
        <v>0</v>
      </c>
      <c r="K47" s="940">
        <v>164232</v>
      </c>
      <c r="L47" s="567" t="str">
        <f t="shared" si="53"/>
        <v/>
      </c>
      <c r="M47" s="941">
        <f t="shared" si="54"/>
        <v>164232</v>
      </c>
      <c r="N47" s="566">
        <f t="shared" si="55"/>
        <v>0</v>
      </c>
      <c r="O47" s="571">
        <f t="shared" si="56"/>
        <v>8.1446590472903202E-2</v>
      </c>
      <c r="P47" s="582"/>
      <c r="Q47" s="572" t="str">
        <f t="shared" si="57"/>
        <v/>
      </c>
      <c r="R47" s="574">
        <f t="shared" si="57"/>
        <v>327.80838323353294</v>
      </c>
      <c r="S47" s="632" t="str">
        <f t="shared" si="58"/>
        <v/>
      </c>
      <c r="T47" s="357"/>
    </row>
    <row r="48" spans="2:20" s="266" customFormat="1" ht="16.899999999999999" customHeight="1" x14ac:dyDescent="0.25">
      <c r="B48" s="288" t="s">
        <v>66</v>
      </c>
      <c r="C48" s="325" t="s">
        <v>178</v>
      </c>
      <c r="D48" s="679">
        <v>768</v>
      </c>
      <c r="E48" s="714">
        <v>318</v>
      </c>
      <c r="F48" s="567">
        <f t="shared" si="49"/>
        <v>0.4140625</v>
      </c>
      <c r="G48" s="715">
        <f t="shared" si="50"/>
        <v>-450</v>
      </c>
      <c r="H48" s="566">
        <f t="shared" si="51"/>
        <v>0.13872832369942195</v>
      </c>
      <c r="I48" s="571">
        <f t="shared" si="52"/>
        <v>5.299116813864356E-2</v>
      </c>
      <c r="J48" s="679">
        <v>232675</v>
      </c>
      <c r="K48" s="714">
        <v>100456</v>
      </c>
      <c r="L48" s="567">
        <f t="shared" si="53"/>
        <v>0.43174384871602017</v>
      </c>
      <c r="M48" s="715">
        <f t="shared" si="54"/>
        <v>-132219</v>
      </c>
      <c r="N48" s="566">
        <f t="shared" si="55"/>
        <v>0.13003732198286028</v>
      </c>
      <c r="O48" s="571">
        <f t="shared" si="56"/>
        <v>4.9818541408166279E-2</v>
      </c>
      <c r="P48" s="582"/>
      <c r="Q48" s="572">
        <f t="shared" si="57"/>
        <v>302.96223958333331</v>
      </c>
      <c r="R48" s="574">
        <f t="shared" si="57"/>
        <v>315.89937106918239</v>
      </c>
      <c r="S48" s="632">
        <f t="shared" si="58"/>
        <v>12.937131485849079</v>
      </c>
      <c r="T48" s="357"/>
    </row>
    <row r="49" spans="2:20" s="266" customFormat="1" ht="18" customHeight="1" x14ac:dyDescent="0.25">
      <c r="B49" s="1214" t="s">
        <v>298</v>
      </c>
      <c r="C49" s="1214"/>
      <c r="D49" s="603">
        <f>SUM(D41:D48)</f>
        <v>5536</v>
      </c>
      <c r="E49" s="380">
        <f>SUM(E41:E48)</f>
        <v>6001</v>
      </c>
      <c r="F49" s="568">
        <f t="shared" ref="F49" si="59">IF(D49=0,"",E49/D49)</f>
        <v>1.0839956647398843</v>
      </c>
      <c r="G49" s="569">
        <f>SUM(G41:G48)</f>
        <v>465</v>
      </c>
      <c r="H49" s="566">
        <f t="shared" ref="H49" si="60">SUM(D49)/$D$49</f>
        <v>1</v>
      </c>
      <c r="I49" s="571">
        <f t="shared" ref="I49" si="61">SUM(E49)/$E$49</f>
        <v>1</v>
      </c>
      <c r="J49" s="603">
        <f>SUM(J41:J48)</f>
        <v>1789294</v>
      </c>
      <c r="K49" s="380">
        <f>SUM(K41:K48)</f>
        <v>2016438</v>
      </c>
      <c r="L49" s="568">
        <f t="shared" ref="L49" si="62">IF(J49=0,"",K49/J49)</f>
        <v>1.1269461586525189</v>
      </c>
      <c r="M49" s="569">
        <f t="shared" ref="M49" si="63">SUM(K49)-J49</f>
        <v>227144</v>
      </c>
      <c r="N49" s="566">
        <f t="shared" ref="N49" si="64">SUM(J49)/$J$49</f>
        <v>1</v>
      </c>
      <c r="O49" s="571">
        <f t="shared" ref="O49" si="65">SUM(K49)/$K$49</f>
        <v>1</v>
      </c>
      <c r="P49" s="381"/>
      <c r="Q49" s="617">
        <f t="shared" ref="Q49:R49" si="66">IF(D49=0,"",J49/D49)</f>
        <v>323.21062138728325</v>
      </c>
      <c r="R49" s="575">
        <f t="shared" si="66"/>
        <v>336.01699716713881</v>
      </c>
      <c r="S49" s="633">
        <f t="shared" ref="S49" si="67">IF(Q49="","",R49-Q49)</f>
        <v>12.806375779855557</v>
      </c>
      <c r="T49" s="357"/>
    </row>
    <row r="50" spans="2:20" s="266" customFormat="1" ht="9" customHeight="1" x14ac:dyDescent="0.25">
      <c r="B50" s="1218"/>
      <c r="C50" s="1218"/>
      <c r="D50" s="1218"/>
      <c r="E50" s="1218"/>
      <c r="F50" s="1218"/>
      <c r="G50" s="1218"/>
      <c r="H50" s="1218"/>
      <c r="I50" s="1218"/>
      <c r="J50" s="1218"/>
      <c r="K50" s="1218"/>
      <c r="L50" s="1218"/>
      <c r="M50" s="1218"/>
      <c r="N50" s="1218"/>
      <c r="O50" s="1218"/>
      <c r="P50" s="1218"/>
      <c r="Q50" s="1218"/>
      <c r="R50" s="1218"/>
      <c r="S50" s="1218"/>
      <c r="T50" s="357"/>
    </row>
    <row r="51" spans="2:20" s="266" customFormat="1" ht="18" customHeight="1" x14ac:dyDescent="0.25">
      <c r="B51" s="1219" t="s">
        <v>294</v>
      </c>
      <c r="C51" s="1219"/>
      <c r="D51" s="603">
        <f>SUM(D22+D49)</f>
        <v>48140</v>
      </c>
      <c r="E51" s="604">
        <f>SUM(E22+E49)</f>
        <v>50270</v>
      </c>
      <c r="F51" s="568">
        <f>IF(D51=0,"",E51/D51)</f>
        <v>1.0442459493144993</v>
      </c>
      <c r="G51" s="569">
        <f>SUM(G22+G49)</f>
        <v>2130</v>
      </c>
      <c r="H51" s="1224"/>
      <c r="I51" s="1225"/>
      <c r="J51" s="603">
        <f>SUM(J22+J49)</f>
        <v>14591575</v>
      </c>
      <c r="K51" s="604">
        <f>SUM(K22+K49)</f>
        <v>15575908</v>
      </c>
      <c r="L51" s="568">
        <f>IF(J51=0,"",K51/J51)</f>
        <v>1.0674589960302434</v>
      </c>
      <c r="M51" s="569">
        <f>SUM(M22+M49)</f>
        <v>984333</v>
      </c>
      <c r="N51" s="1224"/>
      <c r="O51" s="1225"/>
      <c r="P51" s="381">
        <f>SUM(P22+P35)</f>
        <v>0</v>
      </c>
      <c r="Q51" s="617">
        <f>IF(D51=0,"",J51/D51)</f>
        <v>303.10708350643955</v>
      </c>
      <c r="R51" s="575">
        <f>IF(E51=0,"",K51/E51)</f>
        <v>309.84499701611298</v>
      </c>
      <c r="S51" s="633">
        <f>IF(Q51="","",R51-Q51)</f>
        <v>6.7379135096734331</v>
      </c>
      <c r="T51" s="357"/>
    </row>
    <row r="52" spans="2:20" s="266" customFormat="1" ht="9" customHeight="1" x14ac:dyDescent="0.3">
      <c r="B52" s="586"/>
      <c r="C52" s="586"/>
      <c r="D52" s="587"/>
      <c r="E52" s="587"/>
      <c r="F52" s="588"/>
      <c r="G52" s="587"/>
      <c r="H52" s="589"/>
      <c r="I52" s="589"/>
      <c r="J52" s="587"/>
      <c r="K52" s="587"/>
      <c r="L52" s="588"/>
      <c r="M52" s="587"/>
      <c r="N52" s="589"/>
      <c r="O52" s="589"/>
      <c r="P52" s="584"/>
      <c r="Q52" s="585"/>
      <c r="R52" s="585"/>
      <c r="S52" s="590"/>
      <c r="T52" s="357"/>
    </row>
    <row r="53" spans="2:20" s="341" customFormat="1" ht="21" customHeight="1" x14ac:dyDescent="0.3">
      <c r="B53" s="728"/>
      <c r="C53" s="730"/>
      <c r="D53" s="587"/>
      <c r="E53" s="587"/>
      <c r="F53" s="588"/>
      <c r="G53" s="587"/>
      <c r="H53" s="589"/>
      <c r="I53" s="589"/>
      <c r="J53" s="587"/>
      <c r="K53" s="587"/>
      <c r="L53" s="588"/>
      <c r="M53" s="587"/>
      <c r="N53" s="589"/>
      <c r="O53" s="589"/>
      <c r="P53" s="584"/>
      <c r="Q53" s="585"/>
      <c r="R53" s="585"/>
      <c r="S53" s="590"/>
      <c r="T53" s="591"/>
    </row>
    <row r="54" spans="2:20" s="269" customFormat="1" ht="16.149999999999999" hidden="1" customHeight="1" x14ac:dyDescent="0.3">
      <c r="B54" s="718" t="s">
        <v>22</v>
      </c>
      <c r="C54" s="720" t="s">
        <v>71</v>
      </c>
      <c r="D54" s="717"/>
      <c r="E54" s="719"/>
      <c r="F54" s="711"/>
      <c r="G54" s="717"/>
      <c r="H54" s="611"/>
      <c r="I54" s="612"/>
      <c r="J54" s="717"/>
      <c r="K54" s="717"/>
      <c r="L54" s="711"/>
      <c r="M54" s="717"/>
      <c r="N54" s="611"/>
      <c r="O54" s="612"/>
      <c r="P54" s="503"/>
      <c r="Q54" s="613"/>
      <c r="R54" s="614"/>
      <c r="S54" s="615"/>
      <c r="T54" s="279"/>
    </row>
    <row r="55" spans="2:20" s="269" customFormat="1" ht="16.149999999999999" hidden="1" customHeight="1" x14ac:dyDescent="0.3">
      <c r="B55" s="716" t="s">
        <v>24</v>
      </c>
      <c r="C55" s="713" t="s">
        <v>171</v>
      </c>
      <c r="D55" s="715"/>
      <c r="E55" s="714"/>
      <c r="F55" s="567"/>
      <c r="G55" s="715"/>
      <c r="H55" s="566"/>
      <c r="I55" s="571"/>
      <c r="J55" s="715"/>
      <c r="K55" s="715"/>
      <c r="L55" s="567"/>
      <c r="M55" s="715"/>
      <c r="N55" s="566"/>
      <c r="O55" s="571"/>
      <c r="P55" s="503"/>
      <c r="Q55" s="572"/>
      <c r="R55" s="574"/>
      <c r="S55" s="578"/>
      <c r="T55" s="281"/>
    </row>
    <row r="56" spans="2:20" s="269" customFormat="1" ht="16.149999999999999" hidden="1" customHeight="1" x14ac:dyDescent="0.25">
      <c r="B56" s="1136" t="s">
        <v>227</v>
      </c>
      <c r="C56" s="1136"/>
      <c r="D56" s="603"/>
      <c r="E56" s="380"/>
      <c r="F56" s="568"/>
      <c r="G56" s="569"/>
      <c r="H56" s="566"/>
      <c r="I56" s="571"/>
      <c r="J56" s="603"/>
      <c r="K56" s="380"/>
      <c r="L56" s="568"/>
      <c r="M56" s="569"/>
      <c r="N56" s="566"/>
      <c r="O56" s="571"/>
      <c r="P56" s="381"/>
      <c r="Q56" s="573"/>
      <c r="R56" s="575"/>
      <c r="S56" s="579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1"/>
      <c r="Q57" s="341"/>
      <c r="R57" s="341"/>
      <c r="S57" s="341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1"/>
      <c r="Q58" s="341"/>
      <c r="R58" s="341"/>
      <c r="S58" s="341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1"/>
      <c r="Q59" s="341"/>
      <c r="R59" s="341"/>
      <c r="S59" s="341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1"/>
      <c r="Q60" s="341"/>
      <c r="R60" s="341"/>
      <c r="S60" s="341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1"/>
      <c r="Q61" s="341"/>
      <c r="R61" s="341"/>
      <c r="S61" s="341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1"/>
      <c r="Q62" s="341"/>
      <c r="R62" s="341"/>
      <c r="S62" s="341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1"/>
      <c r="Q63" s="341"/>
      <c r="R63" s="341"/>
      <c r="S63" s="341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1"/>
      <c r="Q64" s="341"/>
      <c r="R64" s="341"/>
      <c r="S64" s="341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1"/>
      <c r="Q65" s="341"/>
      <c r="R65" s="341"/>
      <c r="S65" s="341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1"/>
      <c r="Q66" s="341"/>
      <c r="R66" s="341"/>
      <c r="S66" s="341"/>
    </row>
    <row r="67" spans="2:20" s="269" customFormat="1" ht="16.149999999999999" hidden="1" customHeight="1" x14ac:dyDescent="0.25">
      <c r="B67" s="266"/>
      <c r="C67" s="266"/>
      <c r="P67" s="341"/>
      <c r="Q67" s="341"/>
      <c r="R67" s="341"/>
      <c r="S67" s="341"/>
    </row>
    <row r="68" spans="2:20" s="269" customFormat="1" ht="16.149999999999999" hidden="1" customHeight="1" x14ac:dyDescent="0.25">
      <c r="B68" s="266"/>
      <c r="C68" s="266"/>
      <c r="P68" s="341"/>
      <c r="Q68" s="341"/>
      <c r="R68" s="341"/>
      <c r="S68" s="341"/>
    </row>
    <row r="69" spans="2:20" s="269" customFormat="1" ht="16.149999999999999" hidden="1" customHeight="1" x14ac:dyDescent="0.25">
      <c r="B69" s="266"/>
      <c r="C69" s="266"/>
      <c r="P69" s="341"/>
      <c r="Q69" s="341"/>
      <c r="R69" s="341"/>
      <c r="S69" s="341"/>
    </row>
    <row r="70" spans="2:20" s="269" customFormat="1" ht="16.149999999999999" hidden="1" customHeight="1" x14ac:dyDescent="0.25">
      <c r="B70" s="266"/>
      <c r="C70" s="266"/>
      <c r="P70" s="341"/>
      <c r="Q70" s="341"/>
      <c r="R70" s="341"/>
      <c r="S70" s="341"/>
    </row>
    <row r="71" spans="2:20" s="269" customFormat="1" ht="16.149999999999999" hidden="1" customHeight="1" x14ac:dyDescent="0.25">
      <c r="B71" s="266"/>
      <c r="C71" s="266"/>
      <c r="P71" s="341"/>
      <c r="Q71" s="341"/>
      <c r="R71" s="341"/>
      <c r="S71" s="341"/>
    </row>
    <row r="72" spans="2:20" s="269" customFormat="1" ht="16.149999999999999" hidden="1" customHeight="1" x14ac:dyDescent="0.25">
      <c r="B72" s="266"/>
      <c r="C72" s="266"/>
      <c r="P72" s="341"/>
      <c r="Q72" s="341"/>
      <c r="R72" s="341"/>
      <c r="S72" s="34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1"/>
      <c r="Q73" s="341"/>
      <c r="R73" s="341"/>
      <c r="S73" s="341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1"/>
      <c r="Q74" s="341"/>
      <c r="R74" s="341"/>
      <c r="S74" s="341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1"/>
      <c r="Q75" s="341"/>
      <c r="R75" s="341"/>
      <c r="S75" s="341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1"/>
      <c r="Q76" s="341"/>
      <c r="R76" s="341"/>
      <c r="S76" s="341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1"/>
      <c r="Q77" s="341"/>
      <c r="R77" s="341"/>
      <c r="S77" s="341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1"/>
      <c r="Q78" s="341"/>
      <c r="R78" s="341"/>
      <c r="S78" s="341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1"/>
      <c r="Q79" s="341"/>
      <c r="R79" s="341"/>
      <c r="S79" s="341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1"/>
      <c r="Q80" s="341"/>
      <c r="R80" s="341"/>
      <c r="S80" s="341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1"/>
      <c r="Q81" s="341"/>
      <c r="R81" s="341"/>
      <c r="S81" s="341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1"/>
      <c r="Q82" s="341"/>
      <c r="R82" s="341"/>
      <c r="S82" s="341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1"/>
      <c r="Q83" s="341"/>
      <c r="R83" s="341"/>
      <c r="S83" s="341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1"/>
      <c r="Q84" s="341"/>
      <c r="R84" s="341"/>
      <c r="S84" s="341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1"/>
      <c r="Q85" s="341"/>
      <c r="R85" s="341"/>
      <c r="S85" s="341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1"/>
      <c r="Q86" s="341"/>
      <c r="R86" s="341"/>
      <c r="S86" s="341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1"/>
      <c r="Q87" s="341"/>
      <c r="R87" s="341"/>
      <c r="S87" s="341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1"/>
      <c r="Q88" s="341"/>
      <c r="R88" s="341"/>
      <c r="S88" s="341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1"/>
      <c r="Q89" s="341"/>
      <c r="R89" s="341"/>
      <c r="S89" s="341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1"/>
      <c r="Q90" s="341"/>
      <c r="R90" s="341"/>
      <c r="S90" s="341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1"/>
      <c r="Q91" s="341"/>
      <c r="R91" s="341"/>
      <c r="S91" s="341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1"/>
      <c r="Q92" s="341"/>
      <c r="R92" s="341"/>
      <c r="S92" s="341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1"/>
      <c r="Q93" s="341"/>
      <c r="R93" s="341"/>
      <c r="S93" s="341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1"/>
      <c r="Q94" s="341"/>
      <c r="R94" s="341"/>
      <c r="S94" s="341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1"/>
      <c r="Q95" s="341"/>
      <c r="R95" s="341"/>
      <c r="S95" s="341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1"/>
      <c r="Q96" s="341"/>
      <c r="R96" s="341"/>
      <c r="S96" s="341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1"/>
      <c r="Q97" s="341"/>
      <c r="R97" s="341"/>
      <c r="S97" s="341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1"/>
      <c r="Q98" s="341"/>
      <c r="R98" s="341"/>
      <c r="S98" s="341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1"/>
      <c r="Q99" s="341"/>
      <c r="R99" s="341"/>
      <c r="S99" s="341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1"/>
      <c r="Q100" s="341"/>
      <c r="R100" s="341"/>
      <c r="S100" s="341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1"/>
      <c r="Q101" s="341"/>
      <c r="R101" s="341"/>
      <c r="S101" s="341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1"/>
      <c r="Q102" s="341"/>
      <c r="R102" s="341"/>
      <c r="S102" s="341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1"/>
      <c r="Q103" s="341"/>
      <c r="R103" s="341"/>
      <c r="S103" s="341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1"/>
      <c r="Q104" s="341"/>
      <c r="R104" s="341"/>
      <c r="S104" s="341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1"/>
      <c r="Q105" s="341"/>
      <c r="R105" s="341"/>
      <c r="S105" s="341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1"/>
      <c r="Q106" s="341"/>
      <c r="R106" s="341"/>
      <c r="S106" s="341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1"/>
      <c r="Q107" s="341"/>
      <c r="R107" s="341"/>
      <c r="S107" s="341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1"/>
      <c r="Q108" s="341"/>
      <c r="R108" s="341"/>
      <c r="S108" s="341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1"/>
      <c r="Q109" s="341"/>
      <c r="R109" s="341"/>
      <c r="S109" s="341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1"/>
      <c r="Q110" s="341"/>
      <c r="R110" s="341"/>
      <c r="S110" s="341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1"/>
      <c r="Q111" s="341"/>
      <c r="R111" s="341"/>
      <c r="S111" s="341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1"/>
      <c r="Q112" s="341"/>
      <c r="R112" s="341"/>
      <c r="S112" s="341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1"/>
      <c r="Q113" s="341"/>
      <c r="R113" s="341"/>
      <c r="S113" s="341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1"/>
      <c r="Q114" s="341"/>
      <c r="R114" s="341"/>
      <c r="S114" s="341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1"/>
      <c r="Q115" s="341"/>
      <c r="R115" s="341"/>
      <c r="S115" s="341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1"/>
      <c r="Q116" s="341"/>
      <c r="R116" s="341"/>
      <c r="S116" s="341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1"/>
      <c r="Q117" s="341"/>
      <c r="R117" s="341"/>
      <c r="S117" s="341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1"/>
      <c r="Q118" s="341"/>
      <c r="R118" s="341"/>
      <c r="S118" s="341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1"/>
      <c r="Q119" s="341"/>
      <c r="R119" s="341"/>
      <c r="S119" s="341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1"/>
      <c r="Q120" s="341"/>
      <c r="R120" s="341"/>
      <c r="S120" s="341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1"/>
      <c r="Q121" s="341"/>
      <c r="R121" s="341"/>
      <c r="S121" s="341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1"/>
      <c r="Q122" s="341"/>
      <c r="R122" s="341"/>
      <c r="S122" s="341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1"/>
      <c r="Q123" s="341"/>
      <c r="R123" s="341"/>
      <c r="S123" s="341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1"/>
      <c r="Q124" s="341"/>
      <c r="R124" s="341"/>
      <c r="S124" s="341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1"/>
      <c r="Q125" s="341"/>
      <c r="R125" s="341"/>
      <c r="S125" s="341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1"/>
      <c r="Q126" s="341"/>
      <c r="R126" s="341"/>
      <c r="S126" s="341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1"/>
      <c r="Q127" s="341"/>
      <c r="R127" s="341"/>
      <c r="S127" s="341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1"/>
      <c r="Q128" s="341"/>
      <c r="R128" s="341"/>
      <c r="S128" s="341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1"/>
      <c r="Q129" s="341"/>
      <c r="R129" s="341"/>
      <c r="S129" s="341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1"/>
      <c r="Q130" s="341"/>
      <c r="R130" s="341"/>
      <c r="S130" s="341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1"/>
      <c r="Q131" s="341"/>
      <c r="R131" s="341"/>
      <c r="S131" s="341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1"/>
      <c r="Q132" s="341"/>
      <c r="R132" s="341"/>
      <c r="S132" s="341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1"/>
      <c r="Q133" s="341"/>
      <c r="R133" s="341"/>
      <c r="S133" s="341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1"/>
      <c r="Q134" s="341"/>
      <c r="R134" s="341"/>
      <c r="S134" s="341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1"/>
      <c r="Q135" s="341"/>
      <c r="R135" s="341"/>
      <c r="S135" s="341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1"/>
      <c r="Q136" s="341"/>
      <c r="R136" s="341"/>
      <c r="S136" s="341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1"/>
      <c r="Q137" s="341"/>
      <c r="R137" s="341"/>
      <c r="S137" s="341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1"/>
      <c r="Q138" s="341"/>
      <c r="R138" s="341"/>
      <c r="S138" s="341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1"/>
      <c r="Q139" s="341"/>
      <c r="R139" s="341"/>
      <c r="S139" s="341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1"/>
      <c r="Q140" s="341"/>
      <c r="R140" s="341"/>
      <c r="S140" s="341"/>
      <c r="T140" s="271"/>
      <c r="U140" s="269"/>
      <c r="V140" s="269"/>
      <c r="W140" s="269"/>
      <c r="X140" s="269"/>
      <c r="Y140" s="269"/>
      <c r="Z140" s="269"/>
    </row>
  </sheetData>
  <sortState ref="C41:S48">
    <sortCondition descending="1" ref="K41:K48"/>
  </sortState>
  <mergeCells count="43">
    <mergeCell ref="B50:S50"/>
    <mergeCell ref="B51:C51"/>
    <mergeCell ref="H51:I51"/>
    <mergeCell ref="N51:O51"/>
    <mergeCell ref="B56:C56"/>
    <mergeCell ref="S38:S39"/>
    <mergeCell ref="B49:C49"/>
    <mergeCell ref="B37:B39"/>
    <mergeCell ref="C37:C39"/>
    <mergeCell ref="D37:I37"/>
    <mergeCell ref="J37:O37"/>
    <mergeCell ref="Q37:S37"/>
    <mergeCell ref="D38:E38"/>
    <mergeCell ref="F38:F39"/>
    <mergeCell ref="G38:G39"/>
    <mergeCell ref="H38:I38"/>
    <mergeCell ref="J38:K38"/>
    <mergeCell ref="L38:L39"/>
    <mergeCell ref="M38:M39"/>
    <mergeCell ref="N38:O38"/>
    <mergeCell ref="Q38:R38"/>
    <mergeCell ref="T8:T9"/>
    <mergeCell ref="B22:C22"/>
    <mergeCell ref="B35:C35"/>
    <mergeCell ref="F8:F9"/>
    <mergeCell ref="G8:G9"/>
    <mergeCell ref="H8:I8"/>
    <mergeCell ref="J8:K8"/>
    <mergeCell ref="L8:L9"/>
    <mergeCell ref="M8:M9"/>
    <mergeCell ref="N8:O8"/>
    <mergeCell ref="Q8:R8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</mergeCells>
  <conditionalFormatting sqref="T12:T22">
    <cfRule type="cellIs" dxfId="726" priority="61" stopIfTrue="1" operator="greaterThan">
      <formula>0</formula>
    </cfRule>
  </conditionalFormatting>
  <conditionalFormatting sqref="T44:T46 T48:T53 T12:T31 T33:T42">
    <cfRule type="cellIs" dxfId="725" priority="59" operator="lessThan">
      <formula>1</formula>
    </cfRule>
    <cfRule type="cellIs" dxfId="724" priority="60" operator="greaterThan">
      <formula>1</formula>
    </cfRule>
  </conditionalFormatting>
  <conditionalFormatting sqref="T11">
    <cfRule type="cellIs" dxfId="723" priority="58" stopIfTrue="1" operator="greaterThan">
      <formula>0</formula>
    </cfRule>
  </conditionalFormatting>
  <conditionalFormatting sqref="T11">
    <cfRule type="cellIs" dxfId="722" priority="56" operator="lessThan">
      <formula>1</formula>
    </cfRule>
    <cfRule type="cellIs" dxfId="721" priority="57" operator="greaterThan">
      <formula>1</formula>
    </cfRule>
  </conditionalFormatting>
  <conditionalFormatting sqref="T44:T46 T48:T53 T11:T31 T33:T42">
    <cfRule type="cellIs" dxfId="720" priority="55" operator="lessThan">
      <formula>1</formula>
    </cfRule>
  </conditionalFormatting>
  <conditionalFormatting sqref="F52:F56 L52:L56 F24:F31 L24:L31 F44:F46 L44:L46 L48:L49 F48:F49 F11:F22 L11:L22 L33:L35 F33:F35">
    <cfRule type="cellIs" dxfId="719" priority="53" operator="lessThan">
      <formula>1</formula>
    </cfRule>
    <cfRule type="cellIs" dxfId="718" priority="54" operator="greaterThan">
      <formula>1</formula>
    </cfRule>
  </conditionalFormatting>
  <conditionalFormatting sqref="G24:G31 M24:M31 G52:G56 M52:M56 G44:G46 M44:M46 M48:M49 G48 G11:G22 M11:M22 M33:M35 G33:G35">
    <cfRule type="cellIs" dxfId="717" priority="51" operator="lessThan">
      <formula>0</formula>
    </cfRule>
    <cfRule type="cellIs" dxfId="716" priority="52" operator="greaterThan">
      <formula>0</formula>
    </cfRule>
  </conditionalFormatting>
  <conditionalFormatting sqref="G49">
    <cfRule type="cellIs" dxfId="715" priority="49" operator="lessThan">
      <formula>0</formula>
    </cfRule>
    <cfRule type="cellIs" dxfId="714" priority="50" operator="greaterThan">
      <formula>0</formula>
    </cfRule>
  </conditionalFormatting>
  <conditionalFormatting sqref="G51 M51">
    <cfRule type="cellIs" dxfId="713" priority="47" operator="lessThan">
      <formula>0</formula>
    </cfRule>
    <cfRule type="cellIs" dxfId="712" priority="48" operator="greaterThan">
      <formula>0</formula>
    </cfRule>
  </conditionalFormatting>
  <conditionalFormatting sqref="L51">
    <cfRule type="cellIs" dxfId="711" priority="43" operator="lessThan">
      <formula>1</formula>
    </cfRule>
    <cfRule type="cellIs" dxfId="710" priority="44" operator="greaterThan">
      <formula>1</formula>
    </cfRule>
  </conditionalFormatting>
  <conditionalFormatting sqref="F51">
    <cfRule type="cellIs" dxfId="709" priority="45" operator="lessThan">
      <formula>1</formula>
    </cfRule>
    <cfRule type="cellIs" dxfId="708" priority="46" operator="greaterThan">
      <formula>1</formula>
    </cfRule>
  </conditionalFormatting>
  <conditionalFormatting sqref="F41">
    <cfRule type="cellIs" dxfId="707" priority="41" operator="lessThan">
      <formula>1</formula>
    </cfRule>
    <cfRule type="cellIs" dxfId="706" priority="42" operator="greaterThan">
      <formula>1</formula>
    </cfRule>
  </conditionalFormatting>
  <conditionalFormatting sqref="G41:G42">
    <cfRule type="cellIs" dxfId="705" priority="39" operator="lessThan">
      <formula>0</formula>
    </cfRule>
    <cfRule type="cellIs" dxfId="704" priority="40" operator="greaterThan">
      <formula>0</formula>
    </cfRule>
  </conditionalFormatting>
  <conditionalFormatting sqref="F42">
    <cfRule type="cellIs" dxfId="703" priority="37" operator="lessThan">
      <formula>1</formula>
    </cfRule>
    <cfRule type="cellIs" dxfId="702" priority="38" operator="greaterThan">
      <formula>1</formula>
    </cfRule>
  </conditionalFormatting>
  <conditionalFormatting sqref="M41:M42">
    <cfRule type="cellIs" dxfId="701" priority="33" operator="lessThan">
      <formula>0</formula>
    </cfRule>
    <cfRule type="cellIs" dxfId="700" priority="34" operator="greaterThan">
      <formula>0</formula>
    </cfRule>
  </conditionalFormatting>
  <conditionalFormatting sqref="L41:L42">
    <cfRule type="cellIs" dxfId="699" priority="35" operator="lessThan">
      <formula>1</formula>
    </cfRule>
    <cfRule type="cellIs" dxfId="698" priority="36" operator="greaterThan">
      <formula>1</formula>
    </cfRule>
  </conditionalFormatting>
  <conditionalFormatting sqref="S44:S46 S48:S49 S11:S22 S33:S35">
    <cfRule type="cellIs" dxfId="697" priority="32" operator="lessThan">
      <formula>0</formula>
    </cfRule>
  </conditionalFormatting>
  <conditionalFormatting sqref="S24:S31">
    <cfRule type="cellIs" dxfId="696" priority="31" operator="lessThan">
      <formula>0</formula>
    </cfRule>
  </conditionalFormatting>
  <conditionalFormatting sqref="S41:S42">
    <cfRule type="cellIs" dxfId="695" priority="30" operator="lessThan">
      <formula>0</formula>
    </cfRule>
  </conditionalFormatting>
  <conditionalFormatting sqref="S51">
    <cfRule type="cellIs" dxfId="694" priority="29" operator="lessThan">
      <formula>0</formula>
    </cfRule>
  </conditionalFormatting>
  <conditionalFormatting sqref="T43">
    <cfRule type="cellIs" dxfId="693" priority="27" operator="lessThan">
      <formula>1</formula>
    </cfRule>
    <cfRule type="cellIs" dxfId="692" priority="28" operator="greaterThan">
      <formula>1</formula>
    </cfRule>
  </conditionalFormatting>
  <conditionalFormatting sqref="T43">
    <cfRule type="cellIs" dxfId="691" priority="26" operator="lessThan">
      <formula>1</formula>
    </cfRule>
  </conditionalFormatting>
  <conditionalFormatting sqref="G43">
    <cfRule type="cellIs" dxfId="690" priority="24" operator="lessThan">
      <formula>0</formula>
    </cfRule>
    <cfRule type="cellIs" dxfId="689" priority="25" operator="greaterThan">
      <formula>0</formula>
    </cfRule>
  </conditionalFormatting>
  <conditionalFormatting sqref="F43">
    <cfRule type="cellIs" dxfId="688" priority="22" operator="lessThan">
      <formula>1</formula>
    </cfRule>
    <cfRule type="cellIs" dxfId="687" priority="23" operator="greaterThan">
      <formula>1</formula>
    </cfRule>
  </conditionalFormatting>
  <conditionalFormatting sqref="M43">
    <cfRule type="cellIs" dxfId="686" priority="18" operator="lessThan">
      <formula>0</formula>
    </cfRule>
    <cfRule type="cellIs" dxfId="685" priority="19" operator="greaterThan">
      <formula>0</formula>
    </cfRule>
  </conditionalFormatting>
  <conditionalFormatting sqref="L43">
    <cfRule type="cellIs" dxfId="684" priority="20" operator="lessThan">
      <formula>1</formula>
    </cfRule>
    <cfRule type="cellIs" dxfId="683" priority="21" operator="greaterThan">
      <formula>1</formula>
    </cfRule>
  </conditionalFormatting>
  <conditionalFormatting sqref="S43">
    <cfRule type="cellIs" dxfId="682" priority="17" operator="lessThan">
      <formula>0</formula>
    </cfRule>
  </conditionalFormatting>
  <conditionalFormatting sqref="T47">
    <cfRule type="cellIs" dxfId="681" priority="15" operator="lessThan">
      <formula>1</formula>
    </cfRule>
    <cfRule type="cellIs" dxfId="680" priority="16" operator="greaterThan">
      <formula>1</formula>
    </cfRule>
  </conditionalFormatting>
  <conditionalFormatting sqref="T47">
    <cfRule type="cellIs" dxfId="679" priority="14" operator="lessThan">
      <formula>1</formula>
    </cfRule>
  </conditionalFormatting>
  <conditionalFormatting sqref="F47 L47">
    <cfRule type="cellIs" dxfId="678" priority="12" operator="lessThan">
      <formula>1</formula>
    </cfRule>
    <cfRule type="cellIs" dxfId="677" priority="13" operator="greaterThan">
      <formula>1</formula>
    </cfRule>
  </conditionalFormatting>
  <conditionalFormatting sqref="G47 M47">
    <cfRule type="cellIs" dxfId="676" priority="10" operator="lessThan">
      <formula>0</formula>
    </cfRule>
    <cfRule type="cellIs" dxfId="675" priority="11" operator="greaterThan">
      <formula>0</formula>
    </cfRule>
  </conditionalFormatting>
  <conditionalFormatting sqref="S47">
    <cfRule type="cellIs" dxfId="674" priority="9" operator="lessThan">
      <formula>0</formula>
    </cfRule>
  </conditionalFormatting>
  <conditionalFormatting sqref="T32">
    <cfRule type="cellIs" dxfId="673" priority="7" operator="lessThan">
      <formula>1</formula>
    </cfRule>
    <cfRule type="cellIs" dxfId="672" priority="8" operator="greaterThan">
      <formula>1</formula>
    </cfRule>
  </conditionalFormatting>
  <conditionalFormatting sqref="T32">
    <cfRule type="cellIs" dxfId="671" priority="6" operator="lessThan">
      <formula>1</formula>
    </cfRule>
  </conditionalFormatting>
  <conditionalFormatting sqref="L32 F32">
    <cfRule type="cellIs" dxfId="670" priority="4" operator="lessThan">
      <formula>1</formula>
    </cfRule>
    <cfRule type="cellIs" dxfId="669" priority="5" operator="greaterThan">
      <formula>1</formula>
    </cfRule>
  </conditionalFormatting>
  <conditionalFormatting sqref="M32 G32">
    <cfRule type="cellIs" dxfId="668" priority="2" operator="lessThan">
      <formula>0</formula>
    </cfRule>
    <cfRule type="cellIs" dxfId="667" priority="3" operator="greaterThan">
      <formula>0</formula>
    </cfRule>
  </conditionalFormatting>
  <conditionalFormatting sqref="S32">
    <cfRule type="cellIs" dxfId="66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P53:P55 F53:I56 J53:K55 D53:E55 L53:O56 L41:O49 O52 P51:S52 J51:N52 I52 D51:H52 Q53:S56 J47:K48 P47:P48 D47:E48 F47:I49 Q47:S49 P41:S46 D41:K46 D24:P31 Q11:T22 F11:I22 J11:K21 L11:O22 D11:E21 P11:P21 Q24:S36 J32:K34 D32:E34 P32:P34 F32:I36 L32:O36">
      <formula1>-100000000000</formula1>
      <formula2>100000000000</formula2>
    </dataValidation>
  </dataValidations>
  <printOptions horizontalCentered="1"/>
  <pageMargins left="0.27559055118110237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1"/>
  <sheetViews>
    <sheetView topLeftCell="B1" zoomScale="110" zoomScaleNormal="110" workbookViewId="0">
      <selection activeCell="B35" sqref="A35:XFD35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1" customWidth="1"/>
    <col min="17" max="18" width="8.140625" style="341" customWidth="1"/>
    <col min="19" max="19" width="7.140625" style="341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1"/>
      <c r="Q1" s="341"/>
      <c r="R1" s="341"/>
      <c r="S1" s="341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2"/>
      <c r="Q3" s="342"/>
      <c r="R3" s="342"/>
      <c r="S3" s="342"/>
      <c r="T3" s="268"/>
    </row>
    <row r="4" spans="2:26" s="269" customFormat="1" ht="19.5" customHeight="1" x14ac:dyDescent="0.25">
      <c r="B4" s="1102" t="s">
        <v>239</v>
      </c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2"/>
      <c r="P4" s="1102"/>
      <c r="Q4" s="1102"/>
      <c r="R4" s="1102"/>
      <c r="S4" s="1102"/>
      <c r="T4" s="308"/>
      <c r="U4" s="308"/>
      <c r="V4" s="308"/>
    </row>
    <row r="5" spans="2:26" s="269" customFormat="1" ht="13.15" customHeight="1" x14ac:dyDescent="0.25">
      <c r="B5" s="1103" t="str">
        <f>'01-01'!B5:Q5</f>
        <v>za period od 01.01. do 31.01.2019. godine.</v>
      </c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3"/>
      <c r="P5" s="1103"/>
      <c r="Q5" s="1103"/>
      <c r="R5" s="1103"/>
      <c r="S5" s="1103"/>
      <c r="T5" s="580"/>
    </row>
    <row r="6" spans="2:26" s="269" customFormat="1" ht="16.5" customHeight="1" x14ac:dyDescent="0.25">
      <c r="B6" s="1120" t="s">
        <v>287</v>
      </c>
      <c r="C6" s="1120"/>
      <c r="D6" s="1120"/>
      <c r="E6" s="1120"/>
      <c r="F6" s="555"/>
      <c r="G6" s="555"/>
      <c r="H6" s="272"/>
      <c r="I6" s="272"/>
      <c r="J6" s="272"/>
      <c r="K6" s="272"/>
      <c r="L6" s="272"/>
      <c r="M6" s="272"/>
      <c r="N6" s="272"/>
      <c r="O6" s="272"/>
      <c r="P6" s="343"/>
      <c r="Q6" s="343"/>
      <c r="R6" s="1133" t="s">
        <v>179</v>
      </c>
      <c r="S6" s="1133"/>
      <c r="T6" s="576"/>
    </row>
    <row r="7" spans="2:26" ht="17.25" customHeight="1" x14ac:dyDescent="0.25">
      <c r="B7" s="1107" t="s">
        <v>84</v>
      </c>
      <c r="C7" s="1110" t="s">
        <v>209</v>
      </c>
      <c r="D7" s="1226" t="s">
        <v>230</v>
      </c>
      <c r="E7" s="1227"/>
      <c r="F7" s="1227"/>
      <c r="G7" s="1227"/>
      <c r="H7" s="1227"/>
      <c r="I7" s="1228"/>
      <c r="J7" s="1229" t="s">
        <v>231</v>
      </c>
      <c r="K7" s="1230"/>
      <c r="L7" s="1230"/>
      <c r="M7" s="1230"/>
      <c r="N7" s="1230"/>
      <c r="O7" s="1231"/>
      <c r="P7" s="570"/>
      <c r="Q7" s="1221" t="s">
        <v>238</v>
      </c>
      <c r="R7" s="1222"/>
      <c r="S7" s="1223"/>
      <c r="T7" s="577"/>
    </row>
    <row r="8" spans="2:26" ht="21.6" customHeight="1" x14ac:dyDescent="0.25">
      <c r="B8" s="1107"/>
      <c r="C8" s="1110"/>
      <c r="D8" s="1123" t="s">
        <v>222</v>
      </c>
      <c r="E8" s="1124"/>
      <c r="F8" s="1137" t="str">
        <f>'01-01'!H9</f>
        <v>Indeks19/18</v>
      </c>
      <c r="G8" s="1137" t="str">
        <f>'01-08_10.01'!G8:G9</f>
        <v>Razlika 19(-)18</v>
      </c>
      <c r="H8" s="1123" t="s">
        <v>223</v>
      </c>
      <c r="I8" s="1124"/>
      <c r="J8" s="1123" t="s">
        <v>224</v>
      </c>
      <c r="K8" s="1124"/>
      <c r="L8" s="1137" t="str">
        <f>F8</f>
        <v>Indeks19/18</v>
      </c>
      <c r="M8" s="1137" t="str">
        <f>G8</f>
        <v>Razlika 19(-)18</v>
      </c>
      <c r="N8" s="1123" t="s">
        <v>223</v>
      </c>
      <c r="O8" s="1124"/>
      <c r="P8" s="345"/>
      <c r="Q8" s="1123"/>
      <c r="R8" s="1124"/>
      <c r="S8" s="1137" t="str">
        <f>G8</f>
        <v>Razlika 19(-)18</v>
      </c>
      <c r="T8" s="1118"/>
    </row>
    <row r="9" spans="2:26" ht="16.149999999999999" customHeight="1" x14ac:dyDescent="0.25">
      <c r="B9" s="1108"/>
      <c r="C9" s="1111"/>
      <c r="D9" s="369" t="str">
        <f>'01-01'!D10</f>
        <v>I-I-2018</v>
      </c>
      <c r="E9" s="369" t="str">
        <f>'01-01'!E10</f>
        <v>I-I-2019</v>
      </c>
      <c r="F9" s="1119"/>
      <c r="G9" s="1119"/>
      <c r="H9" s="658" t="str">
        <f>D9</f>
        <v>I-I-2018</v>
      </c>
      <c r="I9" s="658" t="str">
        <f>E9</f>
        <v>I-I-2019</v>
      </c>
      <c r="J9" s="369" t="str">
        <f>D9</f>
        <v>I-I-2018</v>
      </c>
      <c r="K9" s="369" t="str">
        <f>E9</f>
        <v>I-I-2019</v>
      </c>
      <c r="L9" s="1119"/>
      <c r="M9" s="1119"/>
      <c r="N9" s="658" t="str">
        <f>D9</f>
        <v>I-I-2018</v>
      </c>
      <c r="O9" s="658" t="str">
        <f>E9</f>
        <v>I-I-2019</v>
      </c>
      <c r="P9" s="543"/>
      <c r="Q9" s="658" t="str">
        <f>D9</f>
        <v>I-I-2018</v>
      </c>
      <c r="R9" s="658" t="str">
        <f>E9</f>
        <v>I-I-2019</v>
      </c>
      <c r="S9" s="1119"/>
      <c r="T9" s="1118"/>
    </row>
    <row r="10" spans="2:26" s="282" customFormat="1" ht="6" customHeight="1" x14ac:dyDescent="0.25">
      <c r="B10" s="348"/>
      <c r="C10" s="349"/>
      <c r="D10" s="631"/>
      <c r="E10" s="631"/>
      <c r="F10" s="552"/>
      <c r="G10" s="552"/>
      <c r="H10" s="552"/>
      <c r="I10" s="552"/>
      <c r="J10" s="631"/>
      <c r="K10" s="630"/>
      <c r="L10" s="552"/>
      <c r="M10" s="552"/>
      <c r="N10" s="552"/>
      <c r="O10" s="552"/>
      <c r="P10" s="345"/>
      <c r="Q10" s="345"/>
      <c r="R10" s="345"/>
      <c r="S10" s="345"/>
      <c r="T10" s="345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7" t="s">
        <v>53</v>
      </c>
      <c r="C11" s="929" t="s">
        <v>324</v>
      </c>
      <c r="D11" s="679">
        <v>611</v>
      </c>
      <c r="E11" s="673">
        <v>686</v>
      </c>
      <c r="F11" s="567">
        <f>IF(D11=0,"",E11/D11)</f>
        <v>1.1227495908346972</v>
      </c>
      <c r="G11" s="547">
        <f>SUM(E11)-D11</f>
        <v>75</v>
      </c>
      <c r="H11" s="566">
        <f t="shared" ref="H11:H22" si="0">SUM(D11)/$D$22</f>
        <v>8.8859802210587549E-2</v>
      </c>
      <c r="I11" s="571">
        <f t="shared" ref="I11:I22" si="1">SUM(E11)/$E$22</f>
        <v>9.8847262247838616E-2</v>
      </c>
      <c r="J11" s="679">
        <v>429455</v>
      </c>
      <c r="K11" s="673">
        <v>476829</v>
      </c>
      <c r="L11" s="567">
        <f>IF(J11=0,"",K11/J11)</f>
        <v>1.1103119069518343</v>
      </c>
      <c r="M11" s="547">
        <f>SUM(K11)-J11</f>
        <v>47374</v>
      </c>
      <c r="N11" s="566">
        <f>SUM(J12)/$J$22</f>
        <v>8.4437043275474535E-2</v>
      </c>
      <c r="O11" s="571">
        <f t="shared" ref="O11:O22" si="2">SUM(K11)/$K$22</f>
        <v>0.1218643498173296</v>
      </c>
      <c r="P11" s="503"/>
      <c r="Q11" s="572">
        <f>IF(D11=0,"",J11/D11)</f>
        <v>702.87234042553189</v>
      </c>
      <c r="R11" s="574">
        <f>IF(E11=0,"",K11/E11)</f>
        <v>695.08600583090379</v>
      </c>
      <c r="S11" s="632">
        <f>IF(Q11="","",R11-Q11)</f>
        <v>-7.7863345946281015</v>
      </c>
      <c r="T11" s="732"/>
    </row>
    <row r="12" spans="2:26" ht="16.899999999999999" customHeight="1" x14ac:dyDescent="0.3">
      <c r="B12" s="287" t="s">
        <v>55</v>
      </c>
      <c r="C12" s="544" t="s">
        <v>330</v>
      </c>
      <c r="D12" s="679">
        <v>1157</v>
      </c>
      <c r="E12" s="673">
        <v>1048</v>
      </c>
      <c r="F12" s="567">
        <f t="shared" ref="F12:F22" si="3">IF(D12=0,"",E12/D12)</f>
        <v>0.90579083837510799</v>
      </c>
      <c r="G12" s="547">
        <f>SUM(E12)-D12</f>
        <v>-109</v>
      </c>
      <c r="H12" s="566">
        <f t="shared" si="0"/>
        <v>0.16826643397324026</v>
      </c>
      <c r="I12" s="571">
        <f t="shared" si="1"/>
        <v>0.15100864553314122</v>
      </c>
      <c r="J12" s="679">
        <v>300376</v>
      </c>
      <c r="K12" s="673">
        <v>345770</v>
      </c>
      <c r="L12" s="567">
        <f t="shared" ref="L12:L22" si="4">IF(J12=0,"",K12/J12)</f>
        <v>1.1511239246810665</v>
      </c>
      <c r="M12" s="547">
        <f>SUM(K12)-J12</f>
        <v>45394</v>
      </c>
      <c r="N12" s="566">
        <f t="shared" ref="N12:N22" si="5">SUM(J12)/$J$22</f>
        <v>8.4437043275474535E-2</v>
      </c>
      <c r="O12" s="571">
        <f t="shared" si="2"/>
        <v>8.8369281726442928E-2</v>
      </c>
      <c r="P12" s="503"/>
      <c r="Q12" s="572">
        <f t="shared" ref="Q12:Q22" si="6">IF(D12=0,"",J12/D12)</f>
        <v>259.61624891961969</v>
      </c>
      <c r="R12" s="574">
        <f t="shared" ref="R12:R22" si="7">IF(E12=0,"",K12/E12)</f>
        <v>329.93320610687022</v>
      </c>
      <c r="S12" s="632">
        <f t="shared" ref="S12:S22" si="8">IF(Q12="","",R12-Q12)</f>
        <v>70.316957187250523</v>
      </c>
      <c r="T12" s="732"/>
    </row>
    <row r="13" spans="2:26" ht="16.899999999999999" customHeight="1" x14ac:dyDescent="0.3">
      <c r="B13" s="287" t="s">
        <v>57</v>
      </c>
      <c r="C13" s="545" t="s">
        <v>163</v>
      </c>
      <c r="D13" s="679">
        <v>31</v>
      </c>
      <c r="E13" s="673">
        <v>36</v>
      </c>
      <c r="F13" s="567">
        <f t="shared" si="3"/>
        <v>1.1612903225806452</v>
      </c>
      <c r="G13" s="547">
        <f t="shared" ref="G13:G22" si="9">SUM(E13)-D13</f>
        <v>5</v>
      </c>
      <c r="H13" s="566">
        <f t="shared" si="0"/>
        <v>4.5084351367073883E-3</v>
      </c>
      <c r="I13" s="571">
        <f t="shared" si="1"/>
        <v>5.1873198847262247E-3</v>
      </c>
      <c r="J13" s="679">
        <v>16526</v>
      </c>
      <c r="K13" s="673">
        <v>24273</v>
      </c>
      <c r="L13" s="567">
        <f t="shared" si="4"/>
        <v>1.4687764734357982</v>
      </c>
      <c r="M13" s="547">
        <f t="shared" ref="M13:M22" si="10">SUM(K13)-J13</f>
        <v>7747</v>
      </c>
      <c r="N13" s="566">
        <f t="shared" si="5"/>
        <v>4.6455328560553845E-3</v>
      </c>
      <c r="O13" s="571">
        <f t="shared" si="2"/>
        <v>6.203509776284667E-3</v>
      </c>
      <c r="P13" s="503"/>
      <c r="Q13" s="572">
        <f t="shared" si="6"/>
        <v>533.09677419354841</v>
      </c>
      <c r="R13" s="574">
        <f t="shared" si="7"/>
        <v>674.25</v>
      </c>
      <c r="S13" s="632">
        <f t="shared" si="8"/>
        <v>141.15322580645159</v>
      </c>
      <c r="T13" s="732"/>
    </row>
    <row r="14" spans="2:26" s="269" customFormat="1" ht="16.899999999999999" customHeight="1" x14ac:dyDescent="0.3">
      <c r="B14" s="287" t="s">
        <v>59</v>
      </c>
      <c r="C14" s="545" t="s">
        <v>164</v>
      </c>
      <c r="D14" s="679">
        <v>562</v>
      </c>
      <c r="E14" s="673">
        <v>592</v>
      </c>
      <c r="F14" s="567">
        <f t="shared" si="3"/>
        <v>1.0533807829181494</v>
      </c>
      <c r="G14" s="547">
        <f t="shared" si="9"/>
        <v>30</v>
      </c>
      <c r="H14" s="566">
        <f t="shared" si="0"/>
        <v>8.1733566026759741E-2</v>
      </c>
      <c r="I14" s="571">
        <f t="shared" si="1"/>
        <v>8.5302593659942361E-2</v>
      </c>
      <c r="J14" s="679">
        <v>218544</v>
      </c>
      <c r="K14" s="673">
        <v>238704</v>
      </c>
      <c r="L14" s="567">
        <f t="shared" si="4"/>
        <v>1.0922468701954755</v>
      </c>
      <c r="M14" s="547">
        <f t="shared" si="10"/>
        <v>20160</v>
      </c>
      <c r="N14" s="566">
        <f t="shared" si="5"/>
        <v>6.1433700380840367E-2</v>
      </c>
      <c r="O14" s="571">
        <f t="shared" si="2"/>
        <v>6.1006163129331152E-2</v>
      </c>
      <c r="P14" s="503"/>
      <c r="Q14" s="572">
        <f t="shared" si="6"/>
        <v>388.86832740213521</v>
      </c>
      <c r="R14" s="574">
        <f t="shared" si="7"/>
        <v>403.2162162162162</v>
      </c>
      <c r="S14" s="632">
        <f t="shared" si="8"/>
        <v>14.347888814080989</v>
      </c>
      <c r="T14" s="732"/>
    </row>
    <row r="15" spans="2:26" s="269" customFormat="1" ht="16.899999999999999" customHeight="1" x14ac:dyDescent="0.3">
      <c r="B15" s="287" t="s">
        <v>61</v>
      </c>
      <c r="C15" s="545" t="s">
        <v>165</v>
      </c>
      <c r="D15" s="679">
        <v>1701</v>
      </c>
      <c r="E15" s="673">
        <v>1436</v>
      </c>
      <c r="F15" s="567">
        <f t="shared" si="3"/>
        <v>0.84420928865373313</v>
      </c>
      <c r="G15" s="547">
        <f t="shared" si="9"/>
        <v>-265</v>
      </c>
      <c r="H15" s="566">
        <f t="shared" si="0"/>
        <v>0.24738219895287958</v>
      </c>
      <c r="I15" s="571">
        <f t="shared" si="1"/>
        <v>0.20691642651296829</v>
      </c>
      <c r="J15" s="679">
        <v>748738</v>
      </c>
      <c r="K15" s="673">
        <v>688439</v>
      </c>
      <c r="L15" s="567">
        <f t="shared" si="4"/>
        <v>0.91946582115506359</v>
      </c>
      <c r="M15" s="547">
        <f t="shared" si="10"/>
        <v>-60299</v>
      </c>
      <c r="N15" s="566">
        <f t="shared" si="5"/>
        <v>0.2104736160944691</v>
      </c>
      <c r="O15" s="571">
        <f t="shared" si="2"/>
        <v>0.17594603332409012</v>
      </c>
      <c r="P15" s="503"/>
      <c r="Q15" s="572">
        <f t="shared" si="6"/>
        <v>440.17519106407997</v>
      </c>
      <c r="R15" s="574">
        <f t="shared" si="7"/>
        <v>479.41434540389974</v>
      </c>
      <c r="S15" s="632">
        <f t="shared" si="8"/>
        <v>39.239154339819777</v>
      </c>
      <c r="T15" s="732"/>
    </row>
    <row r="16" spans="2:26" s="269" customFormat="1" ht="16.899999999999999" customHeight="1" x14ac:dyDescent="0.3">
      <c r="B16" s="287" t="s">
        <v>63</v>
      </c>
      <c r="C16" s="545" t="s">
        <v>166</v>
      </c>
      <c r="D16" s="679">
        <v>1115</v>
      </c>
      <c r="E16" s="673">
        <v>1151</v>
      </c>
      <c r="F16" s="567">
        <f t="shared" si="3"/>
        <v>1.032286995515695</v>
      </c>
      <c r="G16" s="547">
        <f t="shared" si="9"/>
        <v>36</v>
      </c>
      <c r="H16" s="566">
        <f t="shared" si="0"/>
        <v>0.16215823152995928</v>
      </c>
      <c r="I16" s="571">
        <f t="shared" si="1"/>
        <v>0.16585014409221902</v>
      </c>
      <c r="J16" s="679">
        <v>678900</v>
      </c>
      <c r="K16" s="673">
        <v>828096</v>
      </c>
      <c r="L16" s="567">
        <f t="shared" si="4"/>
        <v>1.2197613787008397</v>
      </c>
      <c r="M16" s="547">
        <f t="shared" si="10"/>
        <v>149196</v>
      </c>
      <c r="N16" s="566">
        <f t="shared" si="5"/>
        <v>0.19084184049231517</v>
      </c>
      <c r="O16" s="571">
        <f t="shared" si="2"/>
        <v>0.21163851323290189</v>
      </c>
      <c r="P16" s="503"/>
      <c r="Q16" s="572">
        <f t="shared" si="6"/>
        <v>608.87892376681611</v>
      </c>
      <c r="R16" s="574">
        <f t="shared" si="7"/>
        <v>719.45786272806254</v>
      </c>
      <c r="S16" s="632">
        <f t="shared" si="8"/>
        <v>110.57893896124642</v>
      </c>
      <c r="T16" s="732"/>
    </row>
    <row r="17" spans="2:26" s="269" customFormat="1" ht="16.899999999999999" customHeight="1" x14ac:dyDescent="0.3">
      <c r="B17" s="287" t="s">
        <v>65</v>
      </c>
      <c r="C17" s="545" t="s">
        <v>167</v>
      </c>
      <c r="D17" s="679">
        <v>129</v>
      </c>
      <c r="E17" s="673">
        <v>143</v>
      </c>
      <c r="F17" s="567">
        <f t="shared" si="3"/>
        <v>1.1085271317829457</v>
      </c>
      <c r="G17" s="547">
        <f t="shared" si="9"/>
        <v>14</v>
      </c>
      <c r="H17" s="566">
        <f t="shared" si="0"/>
        <v>1.8760907504363003E-2</v>
      </c>
      <c r="I17" s="571">
        <f t="shared" si="1"/>
        <v>2.0605187319884727E-2</v>
      </c>
      <c r="J17" s="679">
        <v>58802</v>
      </c>
      <c r="K17" s="673">
        <v>97059</v>
      </c>
      <c r="L17" s="567">
        <f t="shared" si="4"/>
        <v>1.6506071222067276</v>
      </c>
      <c r="M17" s="547">
        <f t="shared" si="10"/>
        <v>38257</v>
      </c>
      <c r="N17" s="566">
        <f t="shared" si="5"/>
        <v>1.6529506414242327E-2</v>
      </c>
      <c r="O17" s="571">
        <f t="shared" si="2"/>
        <v>2.4805605214700016E-2</v>
      </c>
      <c r="P17" s="503"/>
      <c r="Q17" s="572">
        <f t="shared" si="6"/>
        <v>455.82945736434107</v>
      </c>
      <c r="R17" s="574">
        <f t="shared" si="7"/>
        <v>678.7342657342657</v>
      </c>
      <c r="S17" s="632">
        <f t="shared" si="8"/>
        <v>222.90480836992464</v>
      </c>
      <c r="T17" s="732"/>
    </row>
    <row r="18" spans="2:26" s="269" customFormat="1" ht="16.899999999999999" customHeight="1" x14ac:dyDescent="0.3">
      <c r="B18" s="287" t="s">
        <v>66</v>
      </c>
      <c r="C18" s="545" t="s">
        <v>168</v>
      </c>
      <c r="D18" s="679">
        <v>734</v>
      </c>
      <c r="E18" s="673">
        <v>952</v>
      </c>
      <c r="F18" s="567">
        <f t="shared" si="3"/>
        <v>1.2970027247956404</v>
      </c>
      <c r="G18" s="547">
        <f t="shared" si="9"/>
        <v>218</v>
      </c>
      <c r="H18" s="566">
        <f t="shared" si="0"/>
        <v>0.10674810936591041</v>
      </c>
      <c r="I18" s="571">
        <f t="shared" si="1"/>
        <v>0.1371757925072046</v>
      </c>
      <c r="J18" s="679">
        <v>495622</v>
      </c>
      <c r="K18" s="673">
        <v>663048</v>
      </c>
      <c r="L18" s="567">
        <f t="shared" si="4"/>
        <v>1.3378098631618451</v>
      </c>
      <c r="M18" s="547">
        <f t="shared" si="10"/>
        <v>167426</v>
      </c>
      <c r="N18" s="566">
        <f t="shared" si="5"/>
        <v>0.13932157117172222</v>
      </c>
      <c r="O18" s="571">
        <f t="shared" si="2"/>
        <v>0.16945679356264146</v>
      </c>
      <c r="P18" s="503"/>
      <c r="Q18" s="572">
        <f t="shared" si="6"/>
        <v>675.23433242506815</v>
      </c>
      <c r="R18" s="574">
        <f t="shared" si="7"/>
        <v>696.47899159663871</v>
      </c>
      <c r="S18" s="632">
        <f t="shared" si="8"/>
        <v>21.244659171570561</v>
      </c>
      <c r="T18" s="732"/>
    </row>
    <row r="19" spans="2:26" s="269" customFormat="1" ht="16.899999999999999" customHeight="1" x14ac:dyDescent="0.3">
      <c r="B19" s="287" t="s">
        <v>67</v>
      </c>
      <c r="C19" s="545" t="s">
        <v>169</v>
      </c>
      <c r="D19" s="679">
        <v>482</v>
      </c>
      <c r="E19" s="673">
        <v>549</v>
      </c>
      <c r="F19" s="567">
        <f t="shared" si="3"/>
        <v>1.1390041493775933</v>
      </c>
      <c r="G19" s="547">
        <f t="shared" si="9"/>
        <v>67</v>
      </c>
      <c r="H19" s="566">
        <f t="shared" si="0"/>
        <v>7.0098894706224546E-2</v>
      </c>
      <c r="I19" s="571">
        <f t="shared" si="1"/>
        <v>7.9106628242074928E-2</v>
      </c>
      <c r="J19" s="679">
        <v>353424</v>
      </c>
      <c r="K19" s="673">
        <v>365163</v>
      </c>
      <c r="L19" s="567">
        <f t="shared" si="4"/>
        <v>1.0332150617954639</v>
      </c>
      <c r="M19" s="547">
        <f t="shared" si="10"/>
        <v>11739</v>
      </c>
      <c r="N19" s="566">
        <f t="shared" si="5"/>
        <v>9.9349074435345408E-2</v>
      </c>
      <c r="O19" s="571">
        <f t="shared" si="2"/>
        <v>9.3325598007557284E-2</v>
      </c>
      <c r="P19" s="503"/>
      <c r="Q19" s="572">
        <f t="shared" si="6"/>
        <v>733.24481327800834</v>
      </c>
      <c r="R19" s="574">
        <f t="shared" si="7"/>
        <v>665.14207650273227</v>
      </c>
      <c r="S19" s="632">
        <f t="shared" si="8"/>
        <v>-68.102736775276071</v>
      </c>
      <c r="T19" s="732"/>
    </row>
    <row r="20" spans="2:26" s="269" customFormat="1" ht="16.899999999999999" customHeight="1" x14ac:dyDescent="0.3">
      <c r="B20" s="287" t="s">
        <v>22</v>
      </c>
      <c r="C20" s="545" t="s">
        <v>170</v>
      </c>
      <c r="D20" s="679">
        <v>313</v>
      </c>
      <c r="E20" s="673">
        <v>347</v>
      </c>
      <c r="F20" s="567">
        <f t="shared" si="3"/>
        <v>1.1086261980830672</v>
      </c>
      <c r="G20" s="547">
        <f t="shared" si="9"/>
        <v>34</v>
      </c>
      <c r="H20" s="566">
        <f t="shared" si="0"/>
        <v>4.5520651541593952E-2</v>
      </c>
      <c r="I20" s="571">
        <f t="shared" si="1"/>
        <v>0.05</v>
      </c>
      <c r="J20" s="679">
        <v>220274</v>
      </c>
      <c r="K20" s="673">
        <v>185404</v>
      </c>
      <c r="L20" s="567">
        <f t="shared" si="4"/>
        <v>0.84169715899289066</v>
      </c>
      <c r="M20" s="547">
        <f t="shared" si="10"/>
        <v>-34870</v>
      </c>
      <c r="N20" s="566">
        <f t="shared" si="5"/>
        <v>6.1920011154226295E-2</v>
      </c>
      <c r="O20" s="571">
        <f t="shared" si="2"/>
        <v>4.7384152208720901E-2</v>
      </c>
      <c r="P20" s="503"/>
      <c r="Q20" s="572">
        <f t="shared" si="6"/>
        <v>703.75079872204469</v>
      </c>
      <c r="R20" s="574">
        <f t="shared" si="7"/>
        <v>534.30547550432277</v>
      </c>
      <c r="S20" s="632">
        <f t="shared" si="8"/>
        <v>-169.44532321772192</v>
      </c>
      <c r="T20" s="732"/>
    </row>
    <row r="21" spans="2:26" s="274" customFormat="1" ht="16.899999999999999" customHeight="1" x14ac:dyDescent="0.3">
      <c r="B21" s="287" t="s">
        <v>24</v>
      </c>
      <c r="C21" s="545" t="s">
        <v>71</v>
      </c>
      <c r="D21" s="679">
        <v>41</v>
      </c>
      <c r="E21" s="673">
        <v>0</v>
      </c>
      <c r="F21" s="567">
        <f t="shared" si="3"/>
        <v>0</v>
      </c>
      <c r="G21" s="547">
        <f t="shared" si="9"/>
        <v>-41</v>
      </c>
      <c r="H21" s="566">
        <f t="shared" si="0"/>
        <v>5.9627690517742877E-3</v>
      </c>
      <c r="I21" s="571">
        <f t="shared" si="1"/>
        <v>0</v>
      </c>
      <c r="J21" s="679">
        <v>36735</v>
      </c>
      <c r="K21" s="673">
        <v>0</v>
      </c>
      <c r="L21" s="567">
        <f t="shared" si="4"/>
        <v>0</v>
      </c>
      <c r="M21" s="547">
        <f t="shared" si="10"/>
        <v>-36735</v>
      </c>
      <c r="N21" s="566">
        <f t="shared" si="5"/>
        <v>1.0326373560885546E-2</v>
      </c>
      <c r="O21" s="571">
        <f t="shared" si="2"/>
        <v>0</v>
      </c>
      <c r="P21" s="503"/>
      <c r="Q21" s="572">
        <f t="shared" si="6"/>
        <v>895.97560975609758</v>
      </c>
      <c r="R21" s="574"/>
      <c r="S21" s="632"/>
      <c r="T21" s="732"/>
      <c r="U21" s="273"/>
      <c r="V21" s="273"/>
      <c r="W21" s="273"/>
      <c r="X21" s="273"/>
      <c r="Y21" s="273"/>
      <c r="Z21" s="273"/>
    </row>
    <row r="22" spans="2:26" ht="18" customHeight="1" x14ac:dyDescent="0.25">
      <c r="B22" s="1219" t="s">
        <v>297</v>
      </c>
      <c r="C22" s="1219"/>
      <c r="D22" s="548">
        <f>SUM(D11:D21)</f>
        <v>6876</v>
      </c>
      <c r="E22" s="549">
        <f>SUM(E11:E21)</f>
        <v>6940</v>
      </c>
      <c r="F22" s="568">
        <f t="shared" si="3"/>
        <v>1.0093077370564281</v>
      </c>
      <c r="G22" s="569">
        <f t="shared" si="9"/>
        <v>64</v>
      </c>
      <c r="H22" s="566">
        <f t="shared" si="0"/>
        <v>1</v>
      </c>
      <c r="I22" s="571">
        <f t="shared" si="1"/>
        <v>1</v>
      </c>
      <c r="J22" s="548">
        <f>SUM(J11:J21)</f>
        <v>3557396</v>
      </c>
      <c r="K22" s="549">
        <f>SUM(K11:K21)</f>
        <v>3912785</v>
      </c>
      <c r="L22" s="568">
        <f t="shared" si="4"/>
        <v>1.0999014447646538</v>
      </c>
      <c r="M22" s="569">
        <f t="shared" si="10"/>
        <v>355389</v>
      </c>
      <c r="N22" s="566">
        <f t="shared" si="5"/>
        <v>1</v>
      </c>
      <c r="O22" s="571">
        <f t="shared" si="2"/>
        <v>1</v>
      </c>
      <c r="P22" s="381"/>
      <c r="Q22" s="573">
        <f t="shared" si="6"/>
        <v>517.36416521233275</v>
      </c>
      <c r="R22" s="575">
        <f t="shared" si="7"/>
        <v>563.80187319884726</v>
      </c>
      <c r="S22" s="633">
        <f t="shared" si="8"/>
        <v>46.437707986514511</v>
      </c>
      <c r="T22" s="732"/>
    </row>
    <row r="23" spans="2:26" s="266" customFormat="1" ht="7.15" customHeight="1" x14ac:dyDescent="0.25">
      <c r="B23" s="275"/>
      <c r="C23" s="275"/>
      <c r="D23" s="358"/>
      <c r="E23" s="358"/>
      <c r="F23" s="358"/>
      <c r="G23" s="358"/>
      <c r="H23" s="359"/>
      <c r="I23" s="360"/>
      <c r="J23" s="358"/>
      <c r="K23" s="358"/>
      <c r="L23" s="358"/>
      <c r="M23" s="358"/>
      <c r="N23" s="359"/>
      <c r="O23" s="360"/>
      <c r="P23" s="354"/>
      <c r="Q23" s="355"/>
      <c r="R23" s="367"/>
      <c r="S23" s="367"/>
      <c r="T23" s="357"/>
    </row>
    <row r="24" spans="2:26" s="266" customFormat="1" ht="16.899999999999999" customHeight="1" x14ac:dyDescent="0.3">
      <c r="B24" s="287" t="s">
        <v>53</v>
      </c>
      <c r="C24" s="929" t="s">
        <v>324</v>
      </c>
      <c r="D24" s="679">
        <v>23</v>
      </c>
      <c r="E24" s="673">
        <v>31</v>
      </c>
      <c r="F24" s="567">
        <f>IF(D24=0,"",E24/D24)</f>
        <v>1.3478260869565217</v>
      </c>
      <c r="G24" s="627">
        <f>SUM(E24)-D24</f>
        <v>8</v>
      </c>
      <c r="H24" s="566">
        <f t="shared" ref="H24:H32" si="11">SUM(D24)/$D$35</f>
        <v>4.8016701461377868E-2</v>
      </c>
      <c r="I24" s="571">
        <f t="shared" ref="I24:I32" si="12">SUM(E24)/$E$35</f>
        <v>6.652360515021459E-2</v>
      </c>
      <c r="J24" s="679">
        <v>15936</v>
      </c>
      <c r="K24" s="673">
        <v>17993</v>
      </c>
      <c r="L24" s="567">
        <f>IF(J24=0,"",K24/J24)</f>
        <v>1.1290788152610443</v>
      </c>
      <c r="M24" s="627">
        <f>SUM(K24)-J24</f>
        <v>2057</v>
      </c>
      <c r="N24" s="566">
        <f t="shared" ref="N24:N32" si="13">SUM(J24)/$J$35</f>
        <v>4.2668722990666215E-2</v>
      </c>
      <c r="O24" s="571">
        <f t="shared" ref="O24:O32" si="14">SUM(K24)/$K$35</f>
        <v>4.7952178408860749E-2</v>
      </c>
      <c r="P24" s="503"/>
      <c r="Q24" s="572">
        <f>IF(D24=0,"",J24/D24)</f>
        <v>692.86956521739125</v>
      </c>
      <c r="R24" s="574">
        <f>IF(E24=0,"",K24/E24)</f>
        <v>580.41935483870964</v>
      </c>
      <c r="S24" s="632">
        <f>IF(Q24="","",R24-Q24)</f>
        <v>-112.45021037868162</v>
      </c>
      <c r="T24" s="357"/>
    </row>
    <row r="25" spans="2:26" s="266" customFormat="1" ht="16.899999999999999" customHeight="1" x14ac:dyDescent="0.3">
      <c r="B25" s="287" t="s">
        <v>55</v>
      </c>
      <c r="C25" s="544" t="s">
        <v>330</v>
      </c>
      <c r="D25" s="679">
        <v>64</v>
      </c>
      <c r="E25" s="673">
        <v>69</v>
      </c>
      <c r="F25" s="567">
        <f>IF(D25=0,"",E25/D25)</f>
        <v>1.078125</v>
      </c>
      <c r="G25" s="627">
        <f>SUM(E25)-D25</f>
        <v>5</v>
      </c>
      <c r="H25" s="566">
        <f t="shared" si="11"/>
        <v>0.1336116910229645</v>
      </c>
      <c r="I25" s="571">
        <f t="shared" si="12"/>
        <v>0.14806866952789699</v>
      </c>
      <c r="J25" s="679">
        <v>65391</v>
      </c>
      <c r="K25" s="673">
        <v>67346</v>
      </c>
      <c r="L25" s="567">
        <f t="shared" ref="L25:L35" si="15">IF(J25=0,"",K25/J25)</f>
        <v>1.0298970806380083</v>
      </c>
      <c r="M25" s="627">
        <f t="shared" ref="M25:M35" si="16">SUM(K25)-J25</f>
        <v>1955</v>
      </c>
      <c r="N25" s="566">
        <f t="shared" si="13"/>
        <v>0.17508474303982521</v>
      </c>
      <c r="O25" s="571">
        <f t="shared" si="14"/>
        <v>0.17948020936603878</v>
      </c>
      <c r="P25" s="503"/>
      <c r="Q25" s="572">
        <f t="shared" ref="Q25:Q35" si="17">IF(D25=0,"",J25/D25)</f>
        <v>1021.734375</v>
      </c>
      <c r="R25" s="574">
        <f t="shared" ref="R25:R35" si="18">IF(E25=0,"",K25/E25)</f>
        <v>976.02898550724638</v>
      </c>
      <c r="S25" s="632">
        <f t="shared" ref="S25:S35" si="19">IF(Q25="","",R25-Q25)</f>
        <v>-45.705389492753625</v>
      </c>
      <c r="T25" s="357"/>
    </row>
    <row r="26" spans="2:26" s="266" customFormat="1" ht="16.899999999999999" customHeight="1" x14ac:dyDescent="0.3">
      <c r="B26" s="287" t="s">
        <v>57</v>
      </c>
      <c r="C26" s="545" t="s">
        <v>163</v>
      </c>
      <c r="D26" s="679">
        <v>2</v>
      </c>
      <c r="E26" s="673">
        <v>2</v>
      </c>
      <c r="F26" s="567">
        <f t="shared" ref="F26:F35" si="20">IF(D26=0,"",E26/D26)</f>
        <v>1</v>
      </c>
      <c r="G26" s="627">
        <f t="shared" ref="G26:G35" si="21">SUM(E26)-D26</f>
        <v>0</v>
      </c>
      <c r="H26" s="566">
        <f t="shared" si="11"/>
        <v>4.1753653444676405E-3</v>
      </c>
      <c r="I26" s="571">
        <f t="shared" si="12"/>
        <v>4.2918454935622317E-3</v>
      </c>
      <c r="J26" s="679">
        <v>5433</v>
      </c>
      <c r="K26" s="673">
        <v>4936</v>
      </c>
      <c r="L26" s="567">
        <f t="shared" si="15"/>
        <v>0.90852199521443033</v>
      </c>
      <c r="M26" s="627">
        <f t="shared" si="16"/>
        <v>-497</v>
      </c>
      <c r="N26" s="566">
        <f t="shared" si="13"/>
        <v>1.4546885793692869E-2</v>
      </c>
      <c r="O26" s="571">
        <f t="shared" si="14"/>
        <v>1.3154668628140758E-2</v>
      </c>
      <c r="P26" s="503"/>
      <c r="Q26" s="572">
        <f t="shared" si="17"/>
        <v>2716.5</v>
      </c>
      <c r="R26" s="574">
        <f t="shared" si="18"/>
        <v>2468</v>
      </c>
      <c r="S26" s="632">
        <f t="shared" si="19"/>
        <v>-248.5</v>
      </c>
      <c r="T26" s="357"/>
    </row>
    <row r="27" spans="2:26" s="266" customFormat="1" ht="16.899999999999999" customHeight="1" x14ac:dyDescent="0.3">
      <c r="B27" s="287" t="s">
        <v>59</v>
      </c>
      <c r="C27" s="545" t="s">
        <v>164</v>
      </c>
      <c r="D27" s="679">
        <v>0</v>
      </c>
      <c r="E27" s="673">
        <v>16</v>
      </c>
      <c r="F27" s="567" t="str">
        <f t="shared" si="20"/>
        <v/>
      </c>
      <c r="G27" s="627">
        <f t="shared" si="21"/>
        <v>16</v>
      </c>
      <c r="H27" s="566">
        <f t="shared" si="11"/>
        <v>0</v>
      </c>
      <c r="I27" s="571">
        <f t="shared" si="12"/>
        <v>3.4334763948497854E-2</v>
      </c>
      <c r="J27" s="679">
        <v>0</v>
      </c>
      <c r="K27" s="673">
        <v>16555</v>
      </c>
      <c r="L27" s="567" t="str">
        <f t="shared" si="15"/>
        <v/>
      </c>
      <c r="M27" s="627">
        <f t="shared" si="16"/>
        <v>16555</v>
      </c>
      <c r="N27" s="566">
        <f t="shared" si="13"/>
        <v>0</v>
      </c>
      <c r="O27" s="571">
        <f t="shared" si="14"/>
        <v>4.4119841802850536E-2</v>
      </c>
      <c r="P27" s="503"/>
      <c r="Q27" s="572" t="str">
        <f t="shared" si="17"/>
        <v/>
      </c>
      <c r="R27" s="574">
        <f t="shared" si="18"/>
        <v>1034.6875</v>
      </c>
      <c r="S27" s="632" t="str">
        <f t="shared" si="19"/>
        <v/>
      </c>
      <c r="T27" s="357"/>
    </row>
    <row r="28" spans="2:26" s="266" customFormat="1" ht="16.899999999999999" customHeight="1" x14ac:dyDescent="0.3">
      <c r="B28" s="287" t="s">
        <v>61</v>
      </c>
      <c r="C28" s="545" t="s">
        <v>165</v>
      </c>
      <c r="D28" s="679">
        <v>40</v>
      </c>
      <c r="E28" s="673">
        <v>10</v>
      </c>
      <c r="F28" s="567">
        <f t="shared" si="20"/>
        <v>0.25</v>
      </c>
      <c r="G28" s="627">
        <f t="shared" si="21"/>
        <v>-30</v>
      </c>
      <c r="H28" s="566">
        <f t="shared" si="11"/>
        <v>8.3507306889352817E-2</v>
      </c>
      <c r="I28" s="571">
        <f t="shared" si="12"/>
        <v>2.1459227467811159E-2</v>
      </c>
      <c r="J28" s="679">
        <v>27356</v>
      </c>
      <c r="K28" s="673">
        <v>9519</v>
      </c>
      <c r="L28" s="567">
        <f t="shared" si="15"/>
        <v>0.34796753911390554</v>
      </c>
      <c r="M28" s="627">
        <f t="shared" si="16"/>
        <v>-17837</v>
      </c>
      <c r="N28" s="566">
        <f t="shared" si="13"/>
        <v>7.3245832463144145E-2</v>
      </c>
      <c r="O28" s="571">
        <f t="shared" si="14"/>
        <v>2.5368575905849244E-2</v>
      </c>
      <c r="P28" s="503"/>
      <c r="Q28" s="572">
        <f t="shared" si="17"/>
        <v>683.9</v>
      </c>
      <c r="R28" s="574">
        <f t="shared" si="18"/>
        <v>951.9</v>
      </c>
      <c r="S28" s="632">
        <f t="shared" si="19"/>
        <v>268</v>
      </c>
      <c r="T28" s="357"/>
    </row>
    <row r="29" spans="2:26" s="266" customFormat="1" ht="16.899999999999999" customHeight="1" x14ac:dyDescent="0.3">
      <c r="B29" s="287" t="s">
        <v>63</v>
      </c>
      <c r="C29" s="545" t="s">
        <v>166</v>
      </c>
      <c r="D29" s="679">
        <v>169</v>
      </c>
      <c r="E29" s="673">
        <v>171</v>
      </c>
      <c r="F29" s="567">
        <f t="shared" si="20"/>
        <v>1.0118343195266273</v>
      </c>
      <c r="G29" s="627">
        <f t="shared" si="21"/>
        <v>2</v>
      </c>
      <c r="H29" s="566">
        <f t="shared" si="11"/>
        <v>0.35281837160751567</v>
      </c>
      <c r="I29" s="571">
        <f t="shared" si="12"/>
        <v>0.36695278969957079</v>
      </c>
      <c r="J29" s="679">
        <v>144137</v>
      </c>
      <c r="K29" s="673">
        <v>156632</v>
      </c>
      <c r="L29" s="567">
        <f t="shared" si="15"/>
        <v>1.0866883589917926</v>
      </c>
      <c r="M29" s="627">
        <f t="shared" si="16"/>
        <v>12495</v>
      </c>
      <c r="N29" s="566">
        <f t="shared" si="13"/>
        <v>0.38592756812911999</v>
      </c>
      <c r="O29" s="571">
        <f t="shared" si="14"/>
        <v>0.41743153496007762</v>
      </c>
      <c r="P29" s="503"/>
      <c r="Q29" s="572">
        <f t="shared" si="17"/>
        <v>852.88165680473378</v>
      </c>
      <c r="R29" s="574">
        <f t="shared" si="18"/>
        <v>915.9766081871345</v>
      </c>
      <c r="S29" s="632">
        <f t="shared" si="19"/>
        <v>63.094951382400723</v>
      </c>
      <c r="T29" s="357"/>
    </row>
    <row r="30" spans="2:26" s="266" customFormat="1" ht="16.899999999999999" customHeight="1" x14ac:dyDescent="0.3">
      <c r="B30" s="953" t="s">
        <v>65</v>
      </c>
      <c r="C30" s="956" t="s">
        <v>167</v>
      </c>
      <c r="D30" s="679">
        <v>0</v>
      </c>
      <c r="E30" s="954">
        <v>0</v>
      </c>
      <c r="F30" s="567" t="str">
        <f t="shared" ref="F30" si="22">IF(D30=0,"",E30/D30)</f>
        <v/>
      </c>
      <c r="G30" s="955">
        <f t="shared" ref="G30" si="23">SUM(E30)-D30</f>
        <v>0</v>
      </c>
      <c r="H30" s="566">
        <f t="shared" si="11"/>
        <v>0</v>
      </c>
      <c r="I30" s="571">
        <f t="shared" si="12"/>
        <v>0</v>
      </c>
      <c r="J30" s="679">
        <v>0</v>
      </c>
      <c r="K30" s="954">
        <v>0</v>
      </c>
      <c r="L30" s="567" t="str">
        <f t="shared" ref="L30" si="24">IF(J30=0,"",K30/J30)</f>
        <v/>
      </c>
      <c r="M30" s="955">
        <f t="shared" ref="M30" si="25">SUM(K30)-J30</f>
        <v>0</v>
      </c>
      <c r="N30" s="566">
        <f t="shared" si="13"/>
        <v>0</v>
      </c>
      <c r="O30" s="571">
        <f t="shared" si="14"/>
        <v>0</v>
      </c>
      <c r="P30" s="503"/>
      <c r="Q30" s="572" t="str">
        <f t="shared" ref="Q30" si="26">IF(D30=0,"",J30/D30)</f>
        <v/>
      </c>
      <c r="R30" s="574" t="str">
        <f t="shared" ref="R30" si="27">IF(E30=0,"",K30/E30)</f>
        <v/>
      </c>
      <c r="S30" s="632" t="str">
        <f t="shared" ref="S30" si="28">IF(Q30="","",R30-Q30)</f>
        <v/>
      </c>
      <c r="T30" s="357"/>
    </row>
    <row r="31" spans="2:26" s="266" customFormat="1" ht="16.899999999999999" customHeight="1" x14ac:dyDescent="0.3">
      <c r="B31" s="953" t="s">
        <v>66</v>
      </c>
      <c r="C31" s="545" t="s">
        <v>168</v>
      </c>
      <c r="D31" s="679">
        <v>23</v>
      </c>
      <c r="E31" s="673">
        <v>27</v>
      </c>
      <c r="F31" s="567">
        <f t="shared" si="20"/>
        <v>1.173913043478261</v>
      </c>
      <c r="G31" s="627">
        <f t="shared" si="21"/>
        <v>4</v>
      </c>
      <c r="H31" s="566">
        <f t="shared" si="11"/>
        <v>4.8016701461377868E-2</v>
      </c>
      <c r="I31" s="571">
        <f t="shared" si="12"/>
        <v>5.7939914163090127E-2</v>
      </c>
      <c r="J31" s="679">
        <v>7858</v>
      </c>
      <c r="K31" s="673">
        <v>6954</v>
      </c>
      <c r="L31" s="567">
        <f t="shared" si="15"/>
        <v>0.88495800458131835</v>
      </c>
      <c r="M31" s="627">
        <f t="shared" si="16"/>
        <v>-904</v>
      </c>
      <c r="N31" s="566">
        <f t="shared" si="13"/>
        <v>2.1039835922480869E-2</v>
      </c>
      <c r="O31" s="571">
        <f t="shared" si="14"/>
        <v>1.853273209888388E-2</v>
      </c>
      <c r="P31" s="503"/>
      <c r="Q31" s="572">
        <f t="shared" si="17"/>
        <v>341.6521739130435</v>
      </c>
      <c r="R31" s="574">
        <f t="shared" si="18"/>
        <v>257.55555555555554</v>
      </c>
      <c r="S31" s="632">
        <f t="shared" si="19"/>
        <v>-84.096618357487955</v>
      </c>
      <c r="T31" s="357"/>
    </row>
    <row r="32" spans="2:26" s="266" customFormat="1" ht="16.899999999999999" customHeight="1" x14ac:dyDescent="0.3">
      <c r="B32" s="953" t="s">
        <v>67</v>
      </c>
      <c r="C32" s="545" t="s">
        <v>169</v>
      </c>
      <c r="D32" s="679">
        <v>0</v>
      </c>
      <c r="E32" s="673">
        <v>0</v>
      </c>
      <c r="F32" s="567" t="str">
        <f t="shared" si="20"/>
        <v/>
      </c>
      <c r="G32" s="627">
        <f t="shared" si="21"/>
        <v>0</v>
      </c>
      <c r="H32" s="566">
        <f t="shared" si="11"/>
        <v>0</v>
      </c>
      <c r="I32" s="571">
        <f t="shared" si="12"/>
        <v>0</v>
      </c>
      <c r="J32" s="679">
        <v>0</v>
      </c>
      <c r="K32" s="673">
        <v>0</v>
      </c>
      <c r="L32" s="567" t="str">
        <f t="shared" si="15"/>
        <v/>
      </c>
      <c r="M32" s="627">
        <f t="shared" si="16"/>
        <v>0</v>
      </c>
      <c r="N32" s="566">
        <f t="shared" si="13"/>
        <v>0</v>
      </c>
      <c r="O32" s="571">
        <f t="shared" si="14"/>
        <v>0</v>
      </c>
      <c r="P32" s="503"/>
      <c r="Q32" s="572" t="str">
        <f t="shared" si="17"/>
        <v/>
      </c>
      <c r="R32" s="574" t="str">
        <f t="shared" si="18"/>
        <v/>
      </c>
      <c r="S32" s="632" t="str">
        <f t="shared" si="19"/>
        <v/>
      </c>
      <c r="T32" s="357"/>
    </row>
    <row r="33" spans="2:20" s="266" customFormat="1" ht="16.899999999999999" customHeight="1" x14ac:dyDescent="0.3">
      <c r="B33" s="969" t="s">
        <v>22</v>
      </c>
      <c r="C33" s="987" t="s">
        <v>170</v>
      </c>
      <c r="D33" s="679">
        <v>158</v>
      </c>
      <c r="E33" s="989">
        <v>140</v>
      </c>
      <c r="F33" s="567"/>
      <c r="G33" s="985"/>
      <c r="H33" s="566"/>
      <c r="I33" s="571"/>
      <c r="J33" s="679">
        <v>107371</v>
      </c>
      <c r="K33" s="989">
        <v>95293</v>
      </c>
      <c r="L33" s="567"/>
      <c r="M33" s="985"/>
      <c r="N33" s="566"/>
      <c r="O33" s="571"/>
      <c r="P33" s="503"/>
      <c r="Q33" s="572"/>
      <c r="R33" s="574"/>
      <c r="S33" s="632"/>
      <c r="T33" s="357"/>
    </row>
    <row r="34" spans="2:20" s="266" customFormat="1" ht="16.899999999999999" customHeight="1" x14ac:dyDescent="0.3">
      <c r="B34" s="953" t="s">
        <v>24</v>
      </c>
      <c r="C34" s="545" t="s">
        <v>71</v>
      </c>
      <c r="D34" s="679">
        <v>0</v>
      </c>
      <c r="E34" s="673">
        <v>0</v>
      </c>
      <c r="F34" s="567" t="str">
        <f t="shared" si="20"/>
        <v/>
      </c>
      <c r="G34" s="627">
        <f t="shared" si="21"/>
        <v>0</v>
      </c>
      <c r="H34" s="566">
        <f>SUM(D34)/$D$35</f>
        <v>0</v>
      </c>
      <c r="I34" s="571">
        <f>SUM(E34)/$E$35</f>
        <v>0</v>
      </c>
      <c r="J34" s="679">
        <v>0</v>
      </c>
      <c r="K34" s="673">
        <v>0</v>
      </c>
      <c r="L34" s="567" t="str">
        <f t="shared" si="15"/>
        <v/>
      </c>
      <c r="M34" s="627">
        <f t="shared" si="16"/>
        <v>0</v>
      </c>
      <c r="N34" s="566">
        <f>SUM(J34)/$J$35</f>
        <v>0</v>
      </c>
      <c r="O34" s="571">
        <f>SUM(K34)/$K$35</f>
        <v>0</v>
      </c>
      <c r="P34" s="503"/>
      <c r="Q34" s="572" t="str">
        <f t="shared" si="17"/>
        <v/>
      </c>
      <c r="R34" s="574"/>
      <c r="S34" s="632"/>
      <c r="T34" s="357"/>
    </row>
    <row r="35" spans="2:20" s="266" customFormat="1" ht="24.75" customHeight="1" x14ac:dyDescent="0.25">
      <c r="B35" s="1214" t="s">
        <v>295</v>
      </c>
      <c r="C35" s="1214"/>
      <c r="D35" s="548">
        <f>SUM(D24:D34)</f>
        <v>479</v>
      </c>
      <c r="E35" s="604">
        <f>SUM(E24:E34)</f>
        <v>466</v>
      </c>
      <c r="F35" s="568">
        <f t="shared" si="20"/>
        <v>0.97286012526096033</v>
      </c>
      <c r="G35" s="569">
        <f t="shared" si="21"/>
        <v>-13</v>
      </c>
      <c r="H35" s="566">
        <f>SUM(D35)/$D$35</f>
        <v>1</v>
      </c>
      <c r="I35" s="571">
        <f>SUM(E35)/$E$35</f>
        <v>1</v>
      </c>
      <c r="J35" s="548">
        <f>SUM(J24:J34)</f>
        <v>373482</v>
      </c>
      <c r="K35" s="551">
        <f>SUM(K24:K34)</f>
        <v>375228</v>
      </c>
      <c r="L35" s="568">
        <f t="shared" si="15"/>
        <v>1.0046749240927273</v>
      </c>
      <c r="M35" s="569">
        <f t="shared" si="16"/>
        <v>1746</v>
      </c>
      <c r="N35" s="566">
        <f>SUM(J35)/$J$35</f>
        <v>1</v>
      </c>
      <c r="O35" s="571">
        <f>SUM(K35)/$K$35</f>
        <v>1</v>
      </c>
      <c r="P35" s="381"/>
      <c r="Q35" s="573">
        <f t="shared" si="17"/>
        <v>779.71189979123176</v>
      </c>
      <c r="R35" s="575">
        <f t="shared" si="18"/>
        <v>805.2103004291846</v>
      </c>
      <c r="S35" s="633">
        <f t="shared" si="19"/>
        <v>25.498400637952841</v>
      </c>
      <c r="T35" s="357"/>
    </row>
    <row r="36" spans="2:20" s="266" customFormat="1" ht="21" customHeight="1" x14ac:dyDescent="0.25">
      <c r="B36" s="275"/>
      <c r="C36" s="898"/>
      <c r="D36" s="358"/>
      <c r="E36" s="358"/>
      <c r="F36" s="358"/>
      <c r="G36" s="358"/>
      <c r="H36" s="359"/>
      <c r="I36" s="360"/>
      <c r="J36" s="358"/>
      <c r="K36" s="358"/>
      <c r="L36" s="358"/>
      <c r="M36" s="358"/>
      <c r="N36" s="359"/>
      <c r="O36" s="360"/>
      <c r="P36" s="354"/>
      <c r="Q36" s="355"/>
      <c r="R36" s="581"/>
      <c r="S36" s="581"/>
      <c r="T36" s="357"/>
    </row>
    <row r="37" spans="2:20" s="266" customFormat="1" ht="21" customHeight="1" x14ac:dyDescent="0.25">
      <c r="B37" s="275"/>
      <c r="C37" s="275"/>
      <c r="D37" s="358"/>
      <c r="E37" s="358"/>
      <c r="F37" s="358"/>
      <c r="G37" s="358"/>
      <c r="H37" s="359"/>
      <c r="I37" s="360"/>
      <c r="J37" s="358"/>
      <c r="K37" s="358"/>
      <c r="L37" s="358"/>
      <c r="M37" s="358"/>
      <c r="N37" s="359"/>
      <c r="O37" s="360"/>
      <c r="P37" s="354"/>
      <c r="Q37" s="355"/>
      <c r="R37" s="581"/>
      <c r="S37" s="581"/>
      <c r="T37" s="357"/>
    </row>
    <row r="38" spans="2:20" s="266" customFormat="1" ht="21" customHeight="1" x14ac:dyDescent="0.25">
      <c r="B38" s="1106" t="s">
        <v>84</v>
      </c>
      <c r="C38" s="1109" t="s">
        <v>240</v>
      </c>
      <c r="D38" s="1226" t="s">
        <v>230</v>
      </c>
      <c r="E38" s="1227"/>
      <c r="F38" s="1227"/>
      <c r="G38" s="1227"/>
      <c r="H38" s="1227"/>
      <c r="I38" s="1228"/>
      <c r="J38" s="1229" t="s">
        <v>231</v>
      </c>
      <c r="K38" s="1230"/>
      <c r="L38" s="1230"/>
      <c r="M38" s="1230"/>
      <c r="N38" s="1230"/>
      <c r="O38" s="1231"/>
      <c r="P38" s="570"/>
      <c r="Q38" s="1234" t="s">
        <v>238</v>
      </c>
      <c r="R38" s="1235"/>
      <c r="S38" s="1236"/>
      <c r="T38" s="357"/>
    </row>
    <row r="39" spans="2:20" s="266" customFormat="1" ht="21" customHeight="1" x14ac:dyDescent="0.25">
      <c r="B39" s="1107"/>
      <c r="C39" s="1110"/>
      <c r="D39" s="1123" t="s">
        <v>222</v>
      </c>
      <c r="E39" s="1124"/>
      <c r="F39" s="1137" t="str">
        <f>F8</f>
        <v>Indeks19/18</v>
      </c>
      <c r="G39" s="1137" t="str">
        <f>G8</f>
        <v>Razlika 19(-)18</v>
      </c>
      <c r="H39" s="1123" t="s">
        <v>223</v>
      </c>
      <c r="I39" s="1124"/>
      <c r="J39" s="1123" t="s">
        <v>224</v>
      </c>
      <c r="K39" s="1124"/>
      <c r="L39" s="1137" t="str">
        <f>F39</f>
        <v>Indeks19/18</v>
      </c>
      <c r="M39" s="1137" t="str">
        <f>G39</f>
        <v>Razlika 19(-)18</v>
      </c>
      <c r="N39" s="1123" t="s">
        <v>223</v>
      </c>
      <c r="O39" s="1124"/>
      <c r="P39" s="345"/>
      <c r="Q39" s="1123"/>
      <c r="R39" s="1124"/>
      <c r="S39" s="1137" t="str">
        <f>G39</f>
        <v>Razlika 19(-)18</v>
      </c>
      <c r="T39" s="357"/>
    </row>
    <row r="40" spans="2:20" s="266" customFormat="1" ht="21" customHeight="1" x14ac:dyDescent="0.25">
      <c r="B40" s="1108"/>
      <c r="C40" s="1111"/>
      <c r="D40" s="369" t="str">
        <f>D9</f>
        <v>I-I-2018</v>
      </c>
      <c r="E40" s="369" t="str">
        <f>E9</f>
        <v>I-I-2019</v>
      </c>
      <c r="F40" s="1119"/>
      <c r="G40" s="1119"/>
      <c r="H40" s="658" t="str">
        <f>D40</f>
        <v>I-I-2018</v>
      </c>
      <c r="I40" s="658" t="str">
        <f>E40</f>
        <v>I-I-2019</v>
      </c>
      <c r="J40" s="726" t="str">
        <f>D40</f>
        <v>I-I-2018</v>
      </c>
      <c r="K40" s="726" t="str">
        <f>E40</f>
        <v>I-I-2019</v>
      </c>
      <c r="L40" s="1119"/>
      <c r="M40" s="1119"/>
      <c r="N40" s="658" t="str">
        <f>D40</f>
        <v>I-I-2018</v>
      </c>
      <c r="O40" s="658" t="str">
        <f>E40</f>
        <v>I-I-2019</v>
      </c>
      <c r="P40" s="702"/>
      <c r="Q40" s="658" t="str">
        <f>D40</f>
        <v>I-I-2018</v>
      </c>
      <c r="R40" s="658" t="str">
        <f>E40</f>
        <v>I-I-2019</v>
      </c>
      <c r="S40" s="1119"/>
      <c r="T40" s="357"/>
    </row>
    <row r="41" spans="2:20" s="266" customFormat="1" ht="9" customHeight="1" x14ac:dyDescent="0.25">
      <c r="B41" s="396"/>
      <c r="C41" s="397"/>
      <c r="D41" s="620"/>
      <c r="E41" s="620"/>
      <c r="F41" s="605"/>
      <c r="G41" s="605"/>
      <c r="H41" s="606"/>
      <c r="I41" s="606"/>
      <c r="J41" s="631"/>
      <c r="K41" s="631"/>
      <c r="L41" s="605"/>
      <c r="M41" s="605"/>
      <c r="N41" s="606"/>
      <c r="O41" s="606"/>
      <c r="P41" s="345"/>
      <c r="Q41" s="606"/>
      <c r="R41" s="606"/>
      <c r="S41" s="735"/>
      <c r="T41" s="357"/>
    </row>
    <row r="42" spans="2:20" s="266" customFormat="1" ht="16.899999999999999" customHeight="1" x14ac:dyDescent="0.25">
      <c r="B42" s="287" t="s">
        <v>53</v>
      </c>
      <c r="C42" s="601" t="s">
        <v>174</v>
      </c>
      <c r="D42" s="679">
        <v>8</v>
      </c>
      <c r="E42" s="673">
        <v>4</v>
      </c>
      <c r="F42" s="567">
        <f>IF(D42=0,"",E42/D42)</f>
        <v>0.5</v>
      </c>
      <c r="G42" s="627">
        <f>SUM(E42)-D42</f>
        <v>-4</v>
      </c>
      <c r="H42" s="566">
        <f>SUM(D42)/$D$50</f>
        <v>4.5714285714285714E-2</v>
      </c>
      <c r="I42" s="571">
        <f>SUM(E42)/$E$50</f>
        <v>2.3529411764705882E-2</v>
      </c>
      <c r="J42" s="679">
        <v>5674</v>
      </c>
      <c r="K42" s="673">
        <v>2516</v>
      </c>
      <c r="L42" s="567">
        <f>IF(J42=0,"",K42/J42)</f>
        <v>0.44342615438843846</v>
      </c>
      <c r="M42" s="627">
        <f>SUM(K42)-J42</f>
        <v>-3158</v>
      </c>
      <c r="N42" s="566">
        <f>SUM(J42)/$J$50</f>
        <v>4.4926916559773225E-2</v>
      </c>
      <c r="O42" s="571">
        <f>SUM(K42)/$K$50</f>
        <v>1.931343650208794E-2</v>
      </c>
      <c r="P42" s="582"/>
      <c r="Q42" s="572">
        <f t="shared" ref="Q42:Q50" si="29">IF(D42=0,"",J42/D42)</f>
        <v>709.25</v>
      </c>
      <c r="R42" s="574">
        <f t="shared" ref="R42:R50" si="30">IF(E42=0,"",K42/E42)</f>
        <v>629</v>
      </c>
      <c r="S42" s="632">
        <f t="shared" ref="S42:S50" si="31">IF(Q42="","",R42-Q42)</f>
        <v>-80.25</v>
      </c>
      <c r="T42" s="357"/>
    </row>
    <row r="43" spans="2:20" s="266" customFormat="1" ht="16.899999999999999" customHeight="1" x14ac:dyDescent="0.25">
      <c r="B43" s="287" t="s">
        <v>55</v>
      </c>
      <c r="C43" s="601" t="s">
        <v>172</v>
      </c>
      <c r="D43" s="679">
        <v>6</v>
      </c>
      <c r="E43" s="673">
        <v>22</v>
      </c>
      <c r="F43" s="567">
        <f t="shared" ref="F43:F50" si="32">IF(D43=0,"",E43/D43)</f>
        <v>3.6666666666666665</v>
      </c>
      <c r="G43" s="627">
        <f t="shared" ref="G43:G50" si="33">SUM(E43)-D43</f>
        <v>16</v>
      </c>
      <c r="H43" s="566">
        <f t="shared" ref="H43:H50" si="34">SUM(D43)/$D$50</f>
        <v>3.4285714285714287E-2</v>
      </c>
      <c r="I43" s="571">
        <f t="shared" ref="I43:I50" si="35">SUM(E43)/$E$50</f>
        <v>0.12941176470588237</v>
      </c>
      <c r="J43" s="679">
        <v>4565</v>
      </c>
      <c r="K43" s="673">
        <v>12122</v>
      </c>
      <c r="L43" s="567">
        <f t="shared" ref="L43:L50" si="36">IF(J43=0,"",K43/J43)</f>
        <v>2.6554216867469878</v>
      </c>
      <c r="M43" s="627">
        <f t="shared" ref="M43:M50" si="37">SUM(K43)-J43</f>
        <v>7557</v>
      </c>
      <c r="N43" s="566">
        <f t="shared" ref="N43:N50" si="38">SUM(J43)/$J$50</f>
        <v>3.6145818487022342E-2</v>
      </c>
      <c r="O43" s="571">
        <f t="shared" ref="O43:O50" si="39">SUM(K43)/$K$50</f>
        <v>9.3051461557356913E-2</v>
      </c>
      <c r="P43" s="582"/>
      <c r="Q43" s="572">
        <f t="shared" si="29"/>
        <v>760.83333333333337</v>
      </c>
      <c r="R43" s="574">
        <f t="shared" si="30"/>
        <v>551</v>
      </c>
      <c r="S43" s="632">
        <f t="shared" si="31"/>
        <v>-209.83333333333337</v>
      </c>
      <c r="T43" s="357"/>
    </row>
    <row r="44" spans="2:20" s="266" customFormat="1" ht="16.899999999999999" customHeight="1" x14ac:dyDescent="0.25">
      <c r="B44" s="288" t="s">
        <v>57</v>
      </c>
      <c r="C44" s="325" t="s">
        <v>173</v>
      </c>
      <c r="D44" s="679">
        <v>34</v>
      </c>
      <c r="E44" s="673">
        <v>26</v>
      </c>
      <c r="F44" s="567">
        <f t="shared" si="32"/>
        <v>0.76470588235294112</v>
      </c>
      <c r="G44" s="627">
        <f t="shared" si="33"/>
        <v>-8</v>
      </c>
      <c r="H44" s="566">
        <f t="shared" si="34"/>
        <v>0.19428571428571428</v>
      </c>
      <c r="I44" s="571">
        <f t="shared" si="35"/>
        <v>0.15294117647058825</v>
      </c>
      <c r="J44" s="679">
        <v>21354</v>
      </c>
      <c r="K44" s="673">
        <v>10061</v>
      </c>
      <c r="L44" s="567">
        <f t="shared" si="36"/>
        <v>0.47115294558396553</v>
      </c>
      <c r="M44" s="627">
        <f t="shared" si="37"/>
        <v>-11293</v>
      </c>
      <c r="N44" s="566">
        <f t="shared" si="38"/>
        <v>0.16908166658748633</v>
      </c>
      <c r="O44" s="571">
        <f t="shared" si="39"/>
        <v>7.7230717268484406E-2</v>
      </c>
      <c r="P44" s="582"/>
      <c r="Q44" s="572">
        <f t="shared" si="29"/>
        <v>628.05882352941171</v>
      </c>
      <c r="R44" s="574">
        <f t="shared" si="30"/>
        <v>386.96153846153845</v>
      </c>
      <c r="S44" s="632">
        <f t="shared" si="31"/>
        <v>-241.09728506787326</v>
      </c>
      <c r="T44" s="357"/>
    </row>
    <row r="45" spans="2:20" s="266" customFormat="1" ht="16.899999999999999" customHeight="1" x14ac:dyDescent="0.25">
      <c r="B45" s="288" t="s">
        <v>59</v>
      </c>
      <c r="C45" s="325" t="s">
        <v>175</v>
      </c>
      <c r="D45" s="679">
        <v>4</v>
      </c>
      <c r="E45" s="673">
        <v>6</v>
      </c>
      <c r="F45" s="733">
        <f t="shared" si="32"/>
        <v>1.5</v>
      </c>
      <c r="G45" s="504">
        <f t="shared" si="33"/>
        <v>2</v>
      </c>
      <c r="H45" s="566">
        <f t="shared" si="34"/>
        <v>2.2857142857142857E-2</v>
      </c>
      <c r="I45" s="571">
        <f t="shared" si="35"/>
        <v>3.5294117647058823E-2</v>
      </c>
      <c r="J45" s="679">
        <v>2314</v>
      </c>
      <c r="K45" s="673">
        <v>4245</v>
      </c>
      <c r="L45" s="567">
        <f t="shared" si="36"/>
        <v>1.834485738980121</v>
      </c>
      <c r="M45" s="627">
        <f t="shared" si="37"/>
        <v>1931</v>
      </c>
      <c r="N45" s="566">
        <f t="shared" si="38"/>
        <v>1.8322327268120418E-2</v>
      </c>
      <c r="O45" s="571">
        <f t="shared" si="39"/>
        <v>3.2585666912306556E-2</v>
      </c>
      <c r="P45" s="582"/>
      <c r="Q45" s="572">
        <f t="shared" si="29"/>
        <v>578.5</v>
      </c>
      <c r="R45" s="574">
        <f t="shared" si="30"/>
        <v>707.5</v>
      </c>
      <c r="S45" s="632">
        <f t="shared" si="31"/>
        <v>129</v>
      </c>
      <c r="T45" s="357"/>
    </row>
    <row r="46" spans="2:20" s="266" customFormat="1" ht="16.899999999999999" customHeight="1" x14ac:dyDescent="0.25">
      <c r="B46" s="287" t="s">
        <v>61</v>
      </c>
      <c r="C46" s="325" t="s">
        <v>176</v>
      </c>
      <c r="D46" s="679">
        <v>30</v>
      </c>
      <c r="E46" s="673">
        <v>52</v>
      </c>
      <c r="F46" s="567">
        <f t="shared" si="32"/>
        <v>1.7333333333333334</v>
      </c>
      <c r="G46" s="627">
        <f t="shared" si="33"/>
        <v>22</v>
      </c>
      <c r="H46" s="566">
        <f t="shared" si="34"/>
        <v>0.17142857142857143</v>
      </c>
      <c r="I46" s="571">
        <f t="shared" si="35"/>
        <v>0.30588235294117649</v>
      </c>
      <c r="J46" s="679">
        <v>26984</v>
      </c>
      <c r="K46" s="673">
        <v>45103</v>
      </c>
      <c r="L46" s="567">
        <f t="shared" si="36"/>
        <v>1.6714719833975689</v>
      </c>
      <c r="M46" s="627">
        <f t="shared" si="37"/>
        <v>18119</v>
      </c>
      <c r="N46" s="566">
        <f t="shared" si="38"/>
        <v>0.21366018971605935</v>
      </c>
      <c r="O46" s="571">
        <f t="shared" si="39"/>
        <v>0.34622175141242939</v>
      </c>
      <c r="P46" s="582"/>
      <c r="Q46" s="572">
        <f t="shared" si="29"/>
        <v>899.4666666666667</v>
      </c>
      <c r="R46" s="574">
        <f t="shared" si="30"/>
        <v>867.36538461538464</v>
      </c>
      <c r="S46" s="632">
        <f t="shared" si="31"/>
        <v>-32.101282051282055</v>
      </c>
      <c r="T46" s="357"/>
    </row>
    <row r="47" spans="2:20" s="266" customFormat="1" ht="16.899999999999999" customHeight="1" x14ac:dyDescent="0.25">
      <c r="B47" s="288" t="s">
        <v>63</v>
      </c>
      <c r="C47" s="325" t="s">
        <v>177</v>
      </c>
      <c r="D47" s="679">
        <v>4</v>
      </c>
      <c r="E47" s="673">
        <v>10</v>
      </c>
      <c r="F47" s="567">
        <f t="shared" si="32"/>
        <v>2.5</v>
      </c>
      <c r="G47" s="627">
        <f t="shared" si="33"/>
        <v>6</v>
      </c>
      <c r="H47" s="566">
        <f t="shared" si="34"/>
        <v>2.2857142857142857E-2</v>
      </c>
      <c r="I47" s="571">
        <f t="shared" si="35"/>
        <v>5.8823529411764705E-2</v>
      </c>
      <c r="J47" s="679">
        <v>2126</v>
      </c>
      <c r="K47" s="673">
        <v>7476</v>
      </c>
      <c r="L47" s="567">
        <f t="shared" si="36"/>
        <v>3.5164628410159926</v>
      </c>
      <c r="M47" s="627">
        <f t="shared" si="37"/>
        <v>5350</v>
      </c>
      <c r="N47" s="566">
        <f t="shared" si="38"/>
        <v>1.6833737152992224E-2</v>
      </c>
      <c r="O47" s="571">
        <f t="shared" si="39"/>
        <v>5.7387619749447311E-2</v>
      </c>
      <c r="P47" s="582"/>
      <c r="Q47" s="572">
        <f t="shared" si="29"/>
        <v>531.5</v>
      </c>
      <c r="R47" s="574">
        <f t="shared" si="30"/>
        <v>747.6</v>
      </c>
      <c r="S47" s="632">
        <f t="shared" si="31"/>
        <v>216.10000000000002</v>
      </c>
      <c r="T47" s="357"/>
    </row>
    <row r="48" spans="2:20" s="266" customFormat="1" ht="16.899999999999999" customHeight="1" x14ac:dyDescent="0.25">
      <c r="B48" s="288" t="s">
        <v>65</v>
      </c>
      <c r="C48" s="325" t="s">
        <v>327</v>
      </c>
      <c r="D48" s="679">
        <v>0</v>
      </c>
      <c r="E48" s="940">
        <v>0</v>
      </c>
      <c r="F48" s="567" t="str">
        <f t="shared" ref="F48" si="40">IF(D48=0,"",E48/D48)</f>
        <v/>
      </c>
      <c r="G48" s="941">
        <f t="shared" ref="G48" si="41">SUM(E48)-D48</f>
        <v>0</v>
      </c>
      <c r="H48" s="566">
        <f t="shared" ref="H48" si="42">SUM(D48)/$D$50</f>
        <v>0</v>
      </c>
      <c r="I48" s="571">
        <f t="shared" ref="I48" si="43">SUM(E48)/$E$50</f>
        <v>0</v>
      </c>
      <c r="J48" s="679">
        <v>0</v>
      </c>
      <c r="K48" s="940">
        <v>0</v>
      </c>
      <c r="L48" s="567" t="str">
        <f t="shared" ref="L48" si="44">IF(J48=0,"",K48/J48)</f>
        <v/>
      </c>
      <c r="M48" s="941">
        <f t="shared" ref="M48" si="45">SUM(K48)-J48</f>
        <v>0</v>
      </c>
      <c r="N48" s="566">
        <f t="shared" ref="N48" si="46">SUM(J48)/$J$50</f>
        <v>0</v>
      </c>
      <c r="O48" s="571">
        <f t="shared" ref="O48" si="47">SUM(K48)/$K$50</f>
        <v>0</v>
      </c>
      <c r="P48" s="582"/>
      <c r="Q48" s="572" t="str">
        <f t="shared" ref="Q48" si="48">IF(D48=0,"",J48/D48)</f>
        <v/>
      </c>
      <c r="R48" s="574" t="str">
        <f t="shared" ref="R48" si="49">IF(E48=0,"",K48/E48)</f>
        <v/>
      </c>
      <c r="S48" s="632" t="str">
        <f t="shared" ref="S48" si="50">IF(Q48="","",R48-Q48)</f>
        <v/>
      </c>
      <c r="T48" s="357"/>
    </row>
    <row r="49" spans="2:20" s="266" customFormat="1" ht="16.899999999999999" customHeight="1" x14ac:dyDescent="0.25">
      <c r="B49" s="288" t="s">
        <v>66</v>
      </c>
      <c r="C49" s="325" t="s">
        <v>178</v>
      </c>
      <c r="D49" s="679">
        <v>89</v>
      </c>
      <c r="E49" s="673">
        <v>50</v>
      </c>
      <c r="F49" s="567">
        <f t="shared" si="32"/>
        <v>0.5617977528089888</v>
      </c>
      <c r="G49" s="627">
        <f t="shared" si="33"/>
        <v>-39</v>
      </c>
      <c r="H49" s="566">
        <f t="shared" si="34"/>
        <v>0.50857142857142856</v>
      </c>
      <c r="I49" s="571">
        <f t="shared" si="35"/>
        <v>0.29411764705882354</v>
      </c>
      <c r="J49" s="679">
        <v>63277</v>
      </c>
      <c r="K49" s="673">
        <v>48749</v>
      </c>
      <c r="L49" s="567">
        <f t="shared" si="36"/>
        <v>0.7704063087693791</v>
      </c>
      <c r="M49" s="627">
        <f t="shared" si="37"/>
        <v>-14528</v>
      </c>
      <c r="N49" s="566">
        <f t="shared" si="38"/>
        <v>0.50102934422854606</v>
      </c>
      <c r="O49" s="571">
        <f t="shared" si="39"/>
        <v>0.37420934659788752</v>
      </c>
      <c r="P49" s="582"/>
      <c r="Q49" s="572">
        <f t="shared" si="29"/>
        <v>710.97752808988764</v>
      </c>
      <c r="R49" s="574">
        <f t="shared" si="30"/>
        <v>974.98</v>
      </c>
      <c r="S49" s="632">
        <f t="shared" si="31"/>
        <v>264.00247191011238</v>
      </c>
      <c r="T49" s="357"/>
    </row>
    <row r="50" spans="2:20" s="266" customFormat="1" ht="18" customHeight="1" x14ac:dyDescent="0.25">
      <c r="B50" s="1214" t="s">
        <v>298</v>
      </c>
      <c r="C50" s="1214"/>
      <c r="D50" s="548">
        <f>SUM(D42:D49)</f>
        <v>175</v>
      </c>
      <c r="E50" s="380">
        <f>SUM(E42:E49)</f>
        <v>170</v>
      </c>
      <c r="F50" s="568">
        <f t="shared" si="32"/>
        <v>0.97142857142857142</v>
      </c>
      <c r="G50" s="569">
        <f t="shared" si="33"/>
        <v>-5</v>
      </c>
      <c r="H50" s="566">
        <f t="shared" si="34"/>
        <v>1</v>
      </c>
      <c r="I50" s="571">
        <f t="shared" si="35"/>
        <v>1</v>
      </c>
      <c r="J50" s="548">
        <f>SUM(J42:J49)</f>
        <v>126294</v>
      </c>
      <c r="K50" s="551">
        <f>SUM(K42:K49)</f>
        <v>130272</v>
      </c>
      <c r="L50" s="568">
        <f t="shared" si="36"/>
        <v>1.0314979333935104</v>
      </c>
      <c r="M50" s="569">
        <f t="shared" si="37"/>
        <v>3978</v>
      </c>
      <c r="N50" s="566">
        <f t="shared" si="38"/>
        <v>1</v>
      </c>
      <c r="O50" s="571">
        <f t="shared" si="39"/>
        <v>1</v>
      </c>
      <c r="P50" s="381"/>
      <c r="Q50" s="573">
        <f t="shared" si="29"/>
        <v>721.68</v>
      </c>
      <c r="R50" s="575">
        <f t="shared" si="30"/>
        <v>766.30588235294113</v>
      </c>
      <c r="S50" s="633">
        <f t="shared" si="31"/>
        <v>44.625882352941176</v>
      </c>
      <c r="T50" s="357"/>
    </row>
    <row r="51" spans="2:20" s="266" customFormat="1" ht="9" customHeight="1" x14ac:dyDescent="0.25">
      <c r="B51" s="1218"/>
      <c r="C51" s="1218"/>
      <c r="D51" s="1218"/>
      <c r="E51" s="1218"/>
      <c r="F51" s="1218"/>
      <c r="G51" s="1218"/>
      <c r="H51" s="1218"/>
      <c r="I51" s="1218"/>
      <c r="J51" s="1218"/>
      <c r="K51" s="1218"/>
      <c r="L51" s="1218"/>
      <c r="M51" s="1218"/>
      <c r="N51" s="1218"/>
      <c r="O51" s="1218"/>
      <c r="P51" s="1218"/>
      <c r="Q51" s="1218"/>
      <c r="R51" s="1218"/>
      <c r="S51" s="1218"/>
      <c r="T51" s="357"/>
    </row>
    <row r="52" spans="2:20" s="266" customFormat="1" ht="18" customHeight="1" x14ac:dyDescent="0.3">
      <c r="B52" s="1219" t="s">
        <v>294</v>
      </c>
      <c r="C52" s="1219"/>
      <c r="D52" s="547">
        <f>D50+D22</f>
        <v>7051</v>
      </c>
      <c r="E52" s="551">
        <f>E50+E22</f>
        <v>7110</v>
      </c>
      <c r="F52" s="567">
        <f>IF(D52=0,"",E52/D52)</f>
        <v>1.0083676074315699</v>
      </c>
      <c r="G52" s="547">
        <f>SUM(E52)-D52</f>
        <v>59</v>
      </c>
      <c r="H52" s="566"/>
      <c r="I52" s="571"/>
      <c r="J52" s="547">
        <f>J50+J22</f>
        <v>3683690</v>
      </c>
      <c r="K52" s="727">
        <f>K50+K22</f>
        <v>4043057</v>
      </c>
      <c r="L52" s="567">
        <f>IF(J52=0,"",K52/J52)</f>
        <v>1.0975562547337046</v>
      </c>
      <c r="M52" s="547">
        <f>SUM(K52)-J52</f>
        <v>359367</v>
      </c>
      <c r="N52" s="566"/>
      <c r="O52" s="571"/>
      <c r="P52" s="503"/>
      <c r="Q52" s="573">
        <f>IF(D52=0,"",J52/D52)</f>
        <v>522.43511558644161</v>
      </c>
      <c r="R52" s="575">
        <f>IF(E52=0,"",K52/E52)</f>
        <v>568.64374120956404</v>
      </c>
      <c r="S52" s="633">
        <f>IF(Q52="","",R52-Q52)</f>
        <v>46.20862562312243</v>
      </c>
      <c r="T52" s="357"/>
    </row>
    <row r="53" spans="2:20" s="266" customFormat="1" ht="9" customHeight="1" x14ac:dyDescent="0.3">
      <c r="B53" s="586"/>
      <c r="C53" s="586"/>
      <c r="D53" s="587"/>
      <c r="E53" s="587"/>
      <c r="F53" s="588"/>
      <c r="G53" s="587"/>
      <c r="H53" s="589"/>
      <c r="I53" s="589"/>
      <c r="J53" s="587"/>
      <c r="K53" s="587"/>
      <c r="L53" s="588"/>
      <c r="M53" s="587"/>
      <c r="N53" s="589"/>
      <c r="O53" s="589"/>
      <c r="P53" s="584"/>
      <c r="Q53" s="585"/>
      <c r="R53" s="585"/>
      <c r="S53" s="590"/>
      <c r="T53" s="357"/>
    </row>
    <row r="54" spans="2:20" s="266" customFormat="1" ht="12" customHeight="1" x14ac:dyDescent="0.3">
      <c r="B54" s="586"/>
      <c r="C54" s="586"/>
      <c r="D54" s="587"/>
      <c r="E54" s="587"/>
      <c r="F54" s="588"/>
      <c r="G54" s="587"/>
      <c r="H54" s="589"/>
      <c r="I54" s="589"/>
      <c r="J54" s="587"/>
      <c r="K54" s="587"/>
      <c r="L54" s="588"/>
      <c r="M54" s="587"/>
      <c r="N54" s="589"/>
      <c r="O54" s="589"/>
      <c r="P54" s="584"/>
      <c r="Q54" s="585"/>
      <c r="R54" s="585"/>
      <c r="S54" s="590"/>
      <c r="T54" s="357"/>
    </row>
    <row r="55" spans="2:20" s="269" customFormat="1" ht="16.149999999999999" hidden="1" customHeight="1" x14ac:dyDescent="0.3">
      <c r="B55" s="546" t="s">
        <v>22</v>
      </c>
      <c r="C55" s="545" t="s">
        <v>71</v>
      </c>
      <c r="D55" s="547"/>
      <c r="E55" s="550"/>
      <c r="F55" s="567"/>
      <c r="G55" s="547"/>
      <c r="H55" s="566"/>
      <c r="I55" s="571"/>
      <c r="J55" s="547"/>
      <c r="K55" s="547"/>
      <c r="L55" s="567"/>
      <c r="M55" s="547"/>
      <c r="N55" s="566"/>
      <c r="O55" s="571"/>
      <c r="P55" s="503"/>
      <c r="Q55" s="572"/>
      <c r="R55" s="574"/>
      <c r="S55" s="578"/>
      <c r="T55" s="279"/>
    </row>
    <row r="56" spans="2:20" s="269" customFormat="1" ht="16.149999999999999" hidden="1" customHeight="1" x14ac:dyDescent="0.3">
      <c r="B56" s="546" t="s">
        <v>24</v>
      </c>
      <c r="C56" s="545" t="s">
        <v>171</v>
      </c>
      <c r="D56" s="547"/>
      <c r="E56" s="550"/>
      <c r="F56" s="567"/>
      <c r="G56" s="547"/>
      <c r="H56" s="566"/>
      <c r="I56" s="571"/>
      <c r="J56" s="547"/>
      <c r="K56" s="547"/>
      <c r="L56" s="567"/>
      <c r="M56" s="547"/>
      <c r="N56" s="566"/>
      <c r="O56" s="571"/>
      <c r="P56" s="503"/>
      <c r="Q56" s="572"/>
      <c r="R56" s="574"/>
      <c r="S56" s="578"/>
      <c r="T56" s="281"/>
    </row>
    <row r="57" spans="2:20" s="269" customFormat="1" ht="16.149999999999999" hidden="1" customHeight="1" x14ac:dyDescent="0.25">
      <c r="B57" s="1136" t="s">
        <v>227</v>
      </c>
      <c r="C57" s="1136"/>
      <c r="D57" s="548"/>
      <c r="E57" s="380"/>
      <c r="F57" s="568"/>
      <c r="G57" s="569"/>
      <c r="H57" s="566"/>
      <c r="I57" s="571"/>
      <c r="J57" s="548"/>
      <c r="K57" s="380"/>
      <c r="L57" s="568"/>
      <c r="M57" s="569"/>
      <c r="N57" s="566"/>
      <c r="O57" s="571"/>
      <c r="P57" s="381"/>
      <c r="Q57" s="573"/>
      <c r="R57" s="575"/>
      <c r="S57" s="579"/>
    </row>
    <row r="58" spans="2:20" s="269" customFormat="1" ht="16.149999999999999" hidden="1" customHeight="1" x14ac:dyDescent="0.25">
      <c r="B58" s="266"/>
      <c r="C58" s="266"/>
      <c r="E58" s="269">
        <v>23550352.650000002</v>
      </c>
      <c r="P58" s="341"/>
      <c r="Q58" s="341"/>
      <c r="R58" s="341"/>
      <c r="S58" s="341"/>
    </row>
    <row r="59" spans="2:20" s="269" customFormat="1" ht="16.149999999999999" hidden="1" customHeight="1" x14ac:dyDescent="0.25">
      <c r="B59" s="266"/>
      <c r="C59" s="266"/>
      <c r="E59" s="269">
        <v>28539590.520000003</v>
      </c>
      <c r="P59" s="341"/>
      <c r="Q59" s="341"/>
      <c r="R59" s="341"/>
      <c r="S59" s="341"/>
    </row>
    <row r="60" spans="2:20" s="269" customFormat="1" ht="16.149999999999999" hidden="1" customHeight="1" x14ac:dyDescent="0.25">
      <c r="B60" s="266"/>
      <c r="C60" s="266"/>
      <c r="E60" s="269">
        <v>5103729.7000000263</v>
      </c>
      <c r="P60" s="341"/>
      <c r="Q60" s="341"/>
      <c r="R60" s="341"/>
      <c r="S60" s="341"/>
    </row>
    <row r="61" spans="2:20" s="269" customFormat="1" ht="16.149999999999999" hidden="1" customHeight="1" x14ac:dyDescent="0.25">
      <c r="B61" s="266"/>
      <c r="C61" s="266"/>
      <c r="E61" s="269">
        <v>276860.40999999992</v>
      </c>
      <c r="P61" s="341"/>
      <c r="Q61" s="341"/>
      <c r="R61" s="341"/>
      <c r="S61" s="341"/>
    </row>
    <row r="62" spans="2:20" s="269" customFormat="1" ht="16.149999999999999" hidden="1" customHeight="1" x14ac:dyDescent="0.25">
      <c r="B62" s="266"/>
      <c r="C62" s="266"/>
      <c r="E62" s="269">
        <v>30090553.060000002</v>
      </c>
      <c r="P62" s="341"/>
      <c r="Q62" s="341"/>
      <c r="R62" s="341"/>
      <c r="S62" s="341"/>
    </row>
    <row r="63" spans="2:20" s="269" customFormat="1" ht="16.149999999999999" hidden="1" customHeight="1" x14ac:dyDescent="0.25">
      <c r="B63" s="266"/>
      <c r="C63" s="266"/>
      <c r="E63" s="269">
        <v>19251090.439999998</v>
      </c>
      <c r="P63" s="341"/>
      <c r="Q63" s="341"/>
      <c r="R63" s="341"/>
      <c r="S63" s="341"/>
    </row>
    <row r="64" spans="2:20" s="269" customFormat="1" ht="16.149999999999999" hidden="1" customHeight="1" x14ac:dyDescent="0.25">
      <c r="B64" s="266"/>
      <c r="C64" s="266"/>
      <c r="E64" s="269">
        <v>12568828.359999999</v>
      </c>
      <c r="P64" s="341"/>
      <c r="Q64" s="341"/>
      <c r="R64" s="341"/>
      <c r="S64" s="341"/>
    </row>
    <row r="65" spans="2:20" s="269" customFormat="1" ht="16.149999999999999" hidden="1" customHeight="1" x14ac:dyDescent="0.25">
      <c r="B65" s="266"/>
      <c r="C65" s="266"/>
      <c r="E65" s="269">
        <v>14122790.739999996</v>
      </c>
      <c r="P65" s="341"/>
      <c r="Q65" s="341"/>
      <c r="R65" s="341"/>
      <c r="S65" s="341"/>
    </row>
    <row r="66" spans="2:20" s="269" customFormat="1" ht="16.149999999999999" hidden="1" customHeight="1" x14ac:dyDescent="0.25">
      <c r="B66" s="266"/>
      <c r="C66" s="266"/>
      <c r="E66" s="269">
        <v>9046203.25</v>
      </c>
      <c r="P66" s="341"/>
      <c r="Q66" s="341"/>
      <c r="R66" s="341"/>
      <c r="S66" s="341"/>
    </row>
    <row r="67" spans="2:20" s="269" customFormat="1" ht="16.149999999999999" hidden="1" customHeight="1" x14ac:dyDescent="0.25">
      <c r="B67" s="266"/>
      <c r="C67" s="266"/>
      <c r="E67" s="269">
        <v>186168933.25000006</v>
      </c>
      <c r="P67" s="341"/>
      <c r="Q67" s="341"/>
      <c r="R67" s="341"/>
      <c r="S67" s="341"/>
    </row>
    <row r="68" spans="2:20" s="269" customFormat="1" ht="16.149999999999999" hidden="1" customHeight="1" x14ac:dyDescent="0.25">
      <c r="B68" s="266"/>
      <c r="C68" s="266"/>
      <c r="P68" s="341"/>
      <c r="Q68" s="341"/>
      <c r="R68" s="341"/>
      <c r="S68" s="341"/>
    </row>
    <row r="69" spans="2:20" s="269" customFormat="1" ht="16.149999999999999" hidden="1" customHeight="1" x14ac:dyDescent="0.25">
      <c r="B69" s="266"/>
      <c r="C69" s="266"/>
      <c r="P69" s="341"/>
      <c r="Q69" s="341"/>
      <c r="R69" s="341"/>
      <c r="S69" s="341"/>
    </row>
    <row r="70" spans="2:20" s="269" customFormat="1" ht="16.149999999999999" hidden="1" customHeight="1" x14ac:dyDescent="0.25">
      <c r="B70" s="266"/>
      <c r="C70" s="266"/>
      <c r="P70" s="341"/>
      <c r="Q70" s="341"/>
      <c r="R70" s="341"/>
      <c r="S70" s="341"/>
    </row>
    <row r="71" spans="2:20" s="269" customFormat="1" ht="16.149999999999999" hidden="1" customHeight="1" x14ac:dyDescent="0.25">
      <c r="B71" s="266"/>
      <c r="C71" s="266"/>
      <c r="P71" s="341"/>
      <c r="Q71" s="341"/>
      <c r="R71" s="341"/>
      <c r="S71" s="341"/>
    </row>
    <row r="72" spans="2:20" s="269" customFormat="1" ht="16.149999999999999" hidden="1" customHeight="1" x14ac:dyDescent="0.25">
      <c r="B72" s="266"/>
      <c r="C72" s="266"/>
      <c r="P72" s="341"/>
      <c r="Q72" s="341"/>
      <c r="R72" s="341"/>
      <c r="S72" s="341"/>
    </row>
    <row r="73" spans="2:20" s="269" customFormat="1" ht="16.149999999999999" hidden="1" customHeight="1" x14ac:dyDescent="0.25">
      <c r="B73" s="266"/>
      <c r="C73" s="266"/>
      <c r="P73" s="341"/>
      <c r="Q73" s="341"/>
      <c r="R73" s="341"/>
      <c r="S73" s="34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1"/>
      <c r="Q74" s="341"/>
      <c r="R74" s="341"/>
      <c r="S74" s="341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1"/>
      <c r="Q75" s="341"/>
      <c r="R75" s="341"/>
      <c r="S75" s="341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1"/>
      <c r="Q76" s="341"/>
      <c r="R76" s="341"/>
      <c r="S76" s="341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1"/>
      <c r="Q77" s="341"/>
      <c r="R77" s="341"/>
      <c r="S77" s="341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1"/>
      <c r="Q78" s="341"/>
      <c r="R78" s="341"/>
      <c r="S78" s="341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1"/>
      <c r="Q79" s="341"/>
      <c r="R79" s="341"/>
      <c r="S79" s="341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1"/>
      <c r="Q80" s="341"/>
      <c r="R80" s="341"/>
      <c r="S80" s="341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1"/>
      <c r="Q81" s="341"/>
      <c r="R81" s="341"/>
      <c r="S81" s="341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1"/>
      <c r="Q82" s="341"/>
      <c r="R82" s="341"/>
      <c r="S82" s="341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1"/>
      <c r="Q83" s="341"/>
      <c r="R83" s="341"/>
      <c r="S83" s="341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1"/>
      <c r="Q84" s="341"/>
      <c r="R84" s="341"/>
      <c r="S84" s="341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1"/>
      <c r="Q85" s="341"/>
      <c r="R85" s="341"/>
      <c r="S85" s="341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1"/>
      <c r="Q86" s="341"/>
      <c r="R86" s="341"/>
      <c r="S86" s="341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1"/>
      <c r="Q87" s="341"/>
      <c r="R87" s="341"/>
      <c r="S87" s="341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1"/>
      <c r="Q88" s="341"/>
      <c r="R88" s="341"/>
      <c r="S88" s="341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1"/>
      <c r="Q89" s="341"/>
      <c r="R89" s="341"/>
      <c r="S89" s="341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1"/>
      <c r="Q90" s="341"/>
      <c r="R90" s="341"/>
      <c r="S90" s="341"/>
      <c r="T90" s="271"/>
    </row>
    <row r="91" spans="2:26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1"/>
      <c r="Q91" s="341"/>
      <c r="R91" s="341"/>
      <c r="S91" s="341"/>
      <c r="T91" s="271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1"/>
      <c r="Q92" s="341"/>
      <c r="R92" s="341"/>
      <c r="S92" s="341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1"/>
      <c r="Q93" s="341"/>
      <c r="R93" s="341"/>
      <c r="S93" s="341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1"/>
      <c r="Q94" s="341"/>
      <c r="R94" s="341"/>
      <c r="S94" s="341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1"/>
      <c r="Q95" s="341"/>
      <c r="R95" s="341"/>
      <c r="S95" s="341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1"/>
      <c r="Q96" s="341"/>
      <c r="R96" s="341"/>
      <c r="S96" s="341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1"/>
      <c r="Q97" s="341"/>
      <c r="R97" s="341"/>
      <c r="S97" s="341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1"/>
      <c r="Q98" s="341"/>
      <c r="R98" s="341"/>
      <c r="S98" s="341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1"/>
      <c r="Q99" s="341"/>
      <c r="R99" s="341"/>
      <c r="S99" s="341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1"/>
      <c r="Q100" s="341"/>
      <c r="R100" s="341"/>
      <c r="S100" s="341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1"/>
      <c r="Q101" s="341"/>
      <c r="R101" s="341"/>
      <c r="S101" s="341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1"/>
      <c r="Q102" s="341"/>
      <c r="R102" s="341"/>
      <c r="S102" s="341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1"/>
      <c r="Q103" s="341"/>
      <c r="R103" s="341"/>
      <c r="S103" s="341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1"/>
      <c r="Q104" s="341"/>
      <c r="R104" s="341"/>
      <c r="S104" s="341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1"/>
      <c r="Q105" s="341"/>
      <c r="R105" s="341"/>
      <c r="S105" s="341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1"/>
      <c r="Q106" s="341"/>
      <c r="R106" s="341"/>
      <c r="S106" s="341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1"/>
      <c r="Q107" s="341"/>
      <c r="R107" s="341"/>
      <c r="S107" s="341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1"/>
      <c r="Q108" s="341"/>
      <c r="R108" s="341"/>
      <c r="S108" s="341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1"/>
      <c r="Q109" s="341"/>
      <c r="R109" s="341"/>
      <c r="S109" s="341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1"/>
      <c r="Q110" s="341"/>
      <c r="R110" s="341"/>
      <c r="S110" s="341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1"/>
      <c r="Q111" s="341"/>
      <c r="R111" s="341"/>
      <c r="S111" s="341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1"/>
      <c r="Q112" s="341"/>
      <c r="R112" s="341"/>
      <c r="S112" s="341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1"/>
      <c r="Q113" s="341"/>
      <c r="R113" s="341"/>
      <c r="S113" s="341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1"/>
      <c r="Q114" s="341"/>
      <c r="R114" s="341"/>
      <c r="S114" s="341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1"/>
      <c r="Q115" s="341"/>
      <c r="R115" s="341"/>
      <c r="S115" s="341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1"/>
      <c r="Q116" s="341"/>
      <c r="R116" s="341"/>
      <c r="S116" s="341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1"/>
      <c r="Q117" s="341"/>
      <c r="R117" s="341"/>
      <c r="S117" s="341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1"/>
      <c r="Q118" s="341"/>
      <c r="R118" s="341"/>
      <c r="S118" s="341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1"/>
      <c r="Q119" s="341"/>
      <c r="R119" s="341"/>
      <c r="S119" s="341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1"/>
      <c r="Q120" s="341"/>
      <c r="R120" s="341"/>
      <c r="S120" s="341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1"/>
      <c r="Q121" s="341"/>
      <c r="R121" s="341"/>
      <c r="S121" s="341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1"/>
      <c r="Q122" s="341"/>
      <c r="R122" s="341"/>
      <c r="S122" s="341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1"/>
      <c r="Q123" s="341"/>
      <c r="R123" s="341"/>
      <c r="S123" s="341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1"/>
      <c r="Q124" s="341"/>
      <c r="R124" s="341"/>
      <c r="S124" s="341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1"/>
      <c r="Q125" s="341"/>
      <c r="R125" s="341"/>
      <c r="S125" s="341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1"/>
      <c r="Q126" s="341"/>
      <c r="R126" s="341"/>
      <c r="S126" s="341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1"/>
      <c r="Q127" s="341"/>
      <c r="R127" s="341"/>
      <c r="S127" s="341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1"/>
      <c r="Q128" s="341"/>
      <c r="R128" s="341"/>
      <c r="S128" s="341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1"/>
      <c r="Q129" s="341"/>
      <c r="R129" s="341"/>
      <c r="S129" s="341"/>
      <c r="T129" s="271"/>
      <c r="U129" s="269"/>
      <c r="V129" s="269"/>
      <c r="W129" s="269"/>
      <c r="X129" s="269"/>
      <c r="Y129" s="269"/>
      <c r="Z129" s="269"/>
    </row>
    <row r="130" spans="4:26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1"/>
      <c r="Q130" s="341"/>
      <c r="R130" s="341"/>
      <c r="S130" s="341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1"/>
      <c r="Q131" s="341"/>
      <c r="R131" s="341"/>
      <c r="S131" s="341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1"/>
      <c r="Q132" s="341"/>
      <c r="R132" s="341"/>
      <c r="S132" s="341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1"/>
      <c r="Q133" s="341"/>
      <c r="R133" s="341"/>
      <c r="S133" s="341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1"/>
      <c r="Q134" s="341"/>
      <c r="R134" s="341"/>
      <c r="S134" s="341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1"/>
      <c r="Q135" s="341"/>
      <c r="R135" s="341"/>
      <c r="S135" s="341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1"/>
      <c r="Q136" s="341"/>
      <c r="R136" s="341"/>
      <c r="S136" s="341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1"/>
      <c r="Q137" s="341"/>
      <c r="R137" s="341"/>
      <c r="S137" s="341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1"/>
      <c r="Q138" s="341"/>
      <c r="R138" s="341"/>
      <c r="S138" s="341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1"/>
      <c r="Q139" s="341"/>
      <c r="R139" s="341"/>
      <c r="S139" s="341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1"/>
      <c r="Q140" s="341"/>
      <c r="R140" s="341"/>
      <c r="S140" s="341"/>
      <c r="T140" s="271"/>
      <c r="U140" s="269"/>
      <c r="V140" s="269"/>
      <c r="W140" s="269"/>
      <c r="X140" s="269"/>
      <c r="Y140" s="269"/>
      <c r="Z140" s="269"/>
    </row>
    <row r="141" spans="4:26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341"/>
      <c r="Q141" s="341"/>
      <c r="R141" s="341"/>
      <c r="S141" s="341"/>
      <c r="T141" s="271"/>
      <c r="U141" s="269"/>
      <c r="V141" s="269"/>
      <c r="W141" s="269"/>
      <c r="X141" s="269"/>
      <c r="Y141" s="269"/>
      <c r="Z141" s="269"/>
    </row>
  </sheetData>
  <mergeCells count="41"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M8:M9"/>
    <mergeCell ref="S39:S40"/>
    <mergeCell ref="Q38:S38"/>
    <mergeCell ref="B35:C35"/>
    <mergeCell ref="F8:F9"/>
    <mergeCell ref="G8:G9"/>
    <mergeCell ref="H8:I8"/>
    <mergeCell ref="J8:K8"/>
    <mergeCell ref="F39:F40"/>
    <mergeCell ref="G39:G40"/>
    <mergeCell ref="H39:I39"/>
    <mergeCell ref="J39:K39"/>
    <mergeCell ref="T8:T9"/>
    <mergeCell ref="B57:C57"/>
    <mergeCell ref="L39:L40"/>
    <mergeCell ref="M39:M40"/>
    <mergeCell ref="N39:O39"/>
    <mergeCell ref="Q39:R39"/>
    <mergeCell ref="B51:S51"/>
    <mergeCell ref="B52:C52"/>
    <mergeCell ref="B50:C50"/>
    <mergeCell ref="B38:B40"/>
    <mergeCell ref="C38:C40"/>
    <mergeCell ref="D38:I38"/>
    <mergeCell ref="J38:O38"/>
    <mergeCell ref="D39:E39"/>
    <mergeCell ref="B22:C22"/>
    <mergeCell ref="L8:L9"/>
  </mergeCells>
  <conditionalFormatting sqref="T11 T13:T22">
    <cfRule type="cellIs" dxfId="665" priority="85" stopIfTrue="1" operator="greaterThan">
      <formula>0</formula>
    </cfRule>
  </conditionalFormatting>
  <conditionalFormatting sqref="T49:T54 T11 T13:T29 T31:T47">
    <cfRule type="cellIs" dxfId="664" priority="83" operator="lessThan">
      <formula>1</formula>
    </cfRule>
    <cfRule type="cellIs" dxfId="663" priority="84" operator="greaterThan">
      <formula>1</formula>
    </cfRule>
  </conditionalFormatting>
  <conditionalFormatting sqref="T12">
    <cfRule type="cellIs" dxfId="662" priority="82" stopIfTrue="1" operator="greaterThan">
      <formula>0</formula>
    </cfRule>
  </conditionalFormatting>
  <conditionalFormatting sqref="T12">
    <cfRule type="cellIs" dxfId="661" priority="80" operator="lessThan">
      <formula>1</formula>
    </cfRule>
    <cfRule type="cellIs" dxfId="660" priority="81" operator="greaterThan">
      <formula>1</formula>
    </cfRule>
  </conditionalFormatting>
  <conditionalFormatting sqref="T49:T54 T11:T29 T31:T47">
    <cfRule type="cellIs" dxfId="659" priority="79" operator="lessThan">
      <formula>1</formula>
    </cfRule>
  </conditionalFormatting>
  <conditionalFormatting sqref="L43:L47 L52:L57 F52:F57 F43:F47 F49 L49 L24:L29 F24:F29 F11:F22 L11:L22 F31:F35 L31:L35">
    <cfRule type="cellIs" dxfId="658" priority="77" operator="lessThan">
      <formula>1</formula>
    </cfRule>
    <cfRule type="cellIs" dxfId="657" priority="78" operator="greaterThan">
      <formula>1</formula>
    </cfRule>
  </conditionalFormatting>
  <conditionalFormatting sqref="G43:G47 M43:M47 M52:M57 G52:G57 M49 G49 M24:M29 G24:G29 G11:G22 M11:M22 G31:G35 M31:M35">
    <cfRule type="cellIs" dxfId="656" priority="75" operator="lessThan">
      <formula>0</formula>
    </cfRule>
    <cfRule type="cellIs" dxfId="655" priority="76" operator="greaterThan">
      <formula>0</formula>
    </cfRule>
  </conditionalFormatting>
  <conditionalFormatting sqref="F50 L50">
    <cfRule type="cellIs" dxfId="654" priority="73" operator="lessThan">
      <formula>1</formula>
    </cfRule>
    <cfRule type="cellIs" dxfId="653" priority="74" operator="greaterThan">
      <formula>1</formula>
    </cfRule>
  </conditionalFormatting>
  <conditionalFormatting sqref="G50 M50">
    <cfRule type="cellIs" dxfId="652" priority="71" operator="lessThan">
      <formula>0</formula>
    </cfRule>
    <cfRule type="cellIs" dxfId="651" priority="72" operator="greaterThan">
      <formula>0</formula>
    </cfRule>
  </conditionalFormatting>
  <conditionalFormatting sqref="S24:S29 S11:S22 S31:S35">
    <cfRule type="cellIs" dxfId="650" priority="36" operator="lessThan">
      <formula>0</formula>
    </cfRule>
  </conditionalFormatting>
  <conditionalFormatting sqref="F42:F47 F49:F50">
    <cfRule type="cellIs" dxfId="649" priority="33" operator="lessThan">
      <formula>1</formula>
    </cfRule>
    <cfRule type="cellIs" dxfId="648" priority="34" operator="greaterThan">
      <formula>1</formula>
    </cfRule>
  </conditionalFormatting>
  <conditionalFormatting sqref="G42:G47 G49:G50">
    <cfRule type="cellIs" dxfId="647" priority="31" operator="lessThan">
      <formula>0</formula>
    </cfRule>
    <cfRule type="cellIs" dxfId="646" priority="32" operator="greaterThan">
      <formula>0</formula>
    </cfRule>
  </conditionalFormatting>
  <conditionalFormatting sqref="L42:L47 L49:L50">
    <cfRule type="cellIs" dxfId="645" priority="29" operator="lessThan">
      <formula>1</formula>
    </cfRule>
    <cfRule type="cellIs" dxfId="644" priority="30" operator="greaterThan">
      <formula>1</formula>
    </cfRule>
  </conditionalFormatting>
  <conditionalFormatting sqref="M42:M47 M49:M50">
    <cfRule type="cellIs" dxfId="643" priority="27" operator="lessThan">
      <formula>0</formula>
    </cfRule>
    <cfRule type="cellIs" dxfId="642" priority="28" operator="greaterThan">
      <formula>0</formula>
    </cfRule>
  </conditionalFormatting>
  <conditionalFormatting sqref="S42:S47 S49:S50">
    <cfRule type="cellIs" dxfId="641" priority="26" operator="lessThan">
      <formula>0</formula>
    </cfRule>
  </conditionalFormatting>
  <conditionalFormatting sqref="S52">
    <cfRule type="cellIs" dxfId="640" priority="25" operator="lessThan">
      <formula>0</formula>
    </cfRule>
  </conditionalFormatting>
  <conditionalFormatting sqref="T48">
    <cfRule type="cellIs" dxfId="639" priority="23" operator="lessThan">
      <formula>1</formula>
    </cfRule>
    <cfRule type="cellIs" dxfId="638" priority="24" operator="greaterThan">
      <formula>1</formula>
    </cfRule>
  </conditionalFormatting>
  <conditionalFormatting sqref="T48">
    <cfRule type="cellIs" dxfId="637" priority="22" operator="lessThan">
      <formula>1</formula>
    </cfRule>
  </conditionalFormatting>
  <conditionalFormatting sqref="L48 F48">
    <cfRule type="cellIs" dxfId="636" priority="20" operator="lessThan">
      <formula>1</formula>
    </cfRule>
    <cfRule type="cellIs" dxfId="635" priority="21" operator="greaterThan">
      <formula>1</formula>
    </cfRule>
  </conditionalFormatting>
  <conditionalFormatting sqref="G48 M48">
    <cfRule type="cellIs" dxfId="634" priority="18" operator="lessThan">
      <formula>0</formula>
    </cfRule>
    <cfRule type="cellIs" dxfId="633" priority="19" operator="greaterThan">
      <formula>0</formula>
    </cfRule>
  </conditionalFormatting>
  <conditionalFormatting sqref="F48">
    <cfRule type="cellIs" dxfId="632" priority="16" operator="lessThan">
      <formula>1</formula>
    </cfRule>
    <cfRule type="cellIs" dxfId="631" priority="17" operator="greaterThan">
      <formula>1</formula>
    </cfRule>
  </conditionalFormatting>
  <conditionalFormatting sqref="G48">
    <cfRule type="cellIs" dxfId="630" priority="14" operator="lessThan">
      <formula>0</formula>
    </cfRule>
    <cfRule type="cellIs" dxfId="629" priority="15" operator="greaterThan">
      <formula>0</formula>
    </cfRule>
  </conditionalFormatting>
  <conditionalFormatting sqref="L48">
    <cfRule type="cellIs" dxfId="628" priority="12" operator="lessThan">
      <formula>1</formula>
    </cfRule>
    <cfRule type="cellIs" dxfId="627" priority="13" operator="greaterThan">
      <formula>1</formula>
    </cfRule>
  </conditionalFormatting>
  <conditionalFormatting sqref="M48">
    <cfRule type="cellIs" dxfId="626" priority="10" operator="lessThan">
      <formula>0</formula>
    </cfRule>
    <cfRule type="cellIs" dxfId="625" priority="11" operator="greaterThan">
      <formula>0</formula>
    </cfRule>
  </conditionalFormatting>
  <conditionalFormatting sqref="S48">
    <cfRule type="cellIs" dxfId="624" priority="9" operator="lessThan">
      <formula>0</formula>
    </cfRule>
  </conditionalFormatting>
  <conditionalFormatting sqref="T30">
    <cfRule type="cellIs" dxfId="623" priority="7" operator="lessThan">
      <formula>1</formula>
    </cfRule>
    <cfRule type="cellIs" dxfId="622" priority="8" operator="greaterThan">
      <formula>1</formula>
    </cfRule>
  </conditionalFormatting>
  <conditionalFormatting sqref="T30">
    <cfRule type="cellIs" dxfId="621" priority="6" operator="lessThan">
      <formula>1</formula>
    </cfRule>
  </conditionalFormatting>
  <conditionalFormatting sqref="L30 F30">
    <cfRule type="cellIs" dxfId="620" priority="4" operator="lessThan">
      <formula>1</formula>
    </cfRule>
    <cfRule type="cellIs" dxfId="619" priority="5" operator="greaterThan">
      <formula>1</formula>
    </cfRule>
  </conditionalFormatting>
  <conditionalFormatting sqref="M30 G30">
    <cfRule type="cellIs" dxfId="618" priority="2" operator="lessThan">
      <formula>0</formula>
    </cfRule>
    <cfRule type="cellIs" dxfId="617" priority="3" operator="greaterThan">
      <formula>0</formula>
    </cfRule>
  </conditionalFormatting>
  <conditionalFormatting sqref="S30">
    <cfRule type="cellIs" dxfId="61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55:I57 Q55:S57 J48:K49 P48:P49 Q48:S50 D48:E49 L55:O57 D55:E56 J55:K56 F48:I50 D52:S54 P55:P56 P42:S47 D42:K47 L42:O50 D11:T12 J13:K21 D13:E21 P13:P21 D24:S25 D30:E34 P30:P34 L26:S29 D26:I29 J26:K34 L13:O22 F13:I22 Q13:T22 Q30:S35 L30:O35 F30:I3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tabSelected="1" topLeftCell="A7" zoomScale="110" zoomScaleNormal="110" workbookViewId="0">
      <selection activeCell="J35" sqref="J35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8"/>
      <c r="B4" s="1102" t="s">
        <v>251</v>
      </c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2"/>
      <c r="P4" s="308"/>
      <c r="Q4" s="308"/>
    </row>
    <row r="5" spans="1:17" s="269" customFormat="1" ht="15.6" customHeight="1" x14ac:dyDescent="0.25">
      <c r="A5" s="309"/>
      <c r="B5" s="1103" t="str">
        <f>'01-01'!B5:Q5</f>
        <v>za period od 01.01. do 31.01.2019. godine.</v>
      </c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3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1128" t="s">
        <v>250</v>
      </c>
      <c r="C7" s="1128"/>
      <c r="D7" s="1128"/>
      <c r="E7" s="1129"/>
      <c r="F7" s="304"/>
      <c r="G7" s="304"/>
      <c r="H7" s="304"/>
      <c r="I7" s="304"/>
      <c r="J7" s="304"/>
      <c r="K7" s="304"/>
      <c r="L7" s="304"/>
      <c r="M7" s="304"/>
      <c r="N7" s="1104" t="s">
        <v>179</v>
      </c>
      <c r="O7" s="1104"/>
    </row>
    <row r="8" spans="1:17" s="269" customFormat="1" ht="17.25" customHeight="1" x14ac:dyDescent="0.25">
      <c r="A8" s="1105"/>
      <c r="B8" s="1106" t="s">
        <v>84</v>
      </c>
      <c r="C8" s="1109" t="s">
        <v>160</v>
      </c>
      <c r="D8" s="1112" t="s">
        <v>247</v>
      </c>
      <c r="E8" s="1113"/>
      <c r="F8" s="1113"/>
      <c r="G8" s="1113"/>
      <c r="H8" s="1112" t="s">
        <v>248</v>
      </c>
      <c r="I8" s="1113"/>
      <c r="J8" s="1113"/>
      <c r="K8" s="1113"/>
      <c r="L8" s="302"/>
      <c r="M8" s="1114" t="s">
        <v>233</v>
      </c>
      <c r="N8" s="1115"/>
      <c r="O8" s="1116"/>
    </row>
    <row r="9" spans="1:17" s="269" customFormat="1" ht="17.25" customHeight="1" x14ac:dyDescent="0.25">
      <c r="A9" s="1105"/>
      <c r="B9" s="1107"/>
      <c r="C9" s="1110"/>
      <c r="D9" s="1125" t="s">
        <v>161</v>
      </c>
      <c r="E9" s="1126"/>
      <c r="F9" s="1126" t="s">
        <v>41</v>
      </c>
      <c r="G9" s="1126"/>
      <c r="H9" s="1125" t="s">
        <v>161</v>
      </c>
      <c r="I9" s="1126"/>
      <c r="J9" s="1126" t="s">
        <v>41</v>
      </c>
      <c r="K9" s="1127"/>
      <c r="L9" s="494"/>
      <c r="M9" s="1125" t="s">
        <v>303</v>
      </c>
      <c r="N9" s="1126"/>
      <c r="O9" s="1127"/>
    </row>
    <row r="10" spans="1:17" s="269" customFormat="1" ht="15" customHeight="1" x14ac:dyDescent="0.25">
      <c r="A10" s="1105"/>
      <c r="B10" s="1107"/>
      <c r="C10" s="1110"/>
      <c r="D10" s="1123" t="s">
        <v>162</v>
      </c>
      <c r="E10" s="1124"/>
      <c r="F10" s="1123" t="s">
        <v>162</v>
      </c>
      <c r="G10" s="1124"/>
      <c r="H10" s="1123" t="s">
        <v>162</v>
      </c>
      <c r="I10" s="1124"/>
      <c r="J10" s="1123" t="s">
        <v>162</v>
      </c>
      <c r="K10" s="1124"/>
      <c r="L10" s="390"/>
      <c r="M10" s="1097" t="s">
        <v>234</v>
      </c>
      <c r="N10" s="1098"/>
      <c r="O10" s="1118" t="str">
        <f>'01-01'!H9</f>
        <v>Indeks19/18</v>
      </c>
    </row>
    <row r="11" spans="1:17" s="269" customFormat="1" ht="16.149999999999999" customHeight="1" x14ac:dyDescent="0.25">
      <c r="A11" s="289"/>
      <c r="B11" s="1108"/>
      <c r="C11" s="1111"/>
      <c r="D11" s="352" t="str">
        <f>'01-01'!D10</f>
        <v>I-I-2018</v>
      </c>
      <c r="E11" s="352" t="str">
        <f>'01-01'!E10</f>
        <v>I-I-2019</v>
      </c>
      <c r="F11" s="352" t="str">
        <f>D11</f>
        <v>I-I-2018</v>
      </c>
      <c r="G11" s="352" t="str">
        <f>E11</f>
        <v>I-I-2019</v>
      </c>
      <c r="H11" s="352" t="str">
        <f>D11</f>
        <v>I-I-2018</v>
      </c>
      <c r="I11" s="352" t="str">
        <f>E11</f>
        <v>I-I-2019</v>
      </c>
      <c r="J11" s="352" t="str">
        <f>D11</f>
        <v>I-I-2018</v>
      </c>
      <c r="K11" s="352" t="str">
        <f>E11</f>
        <v>I-I-2019</v>
      </c>
      <c r="L11" s="475"/>
      <c r="M11" s="352" t="str">
        <f>D11</f>
        <v>I-I-2018</v>
      </c>
      <c r="N11" s="352" t="str">
        <f>E11</f>
        <v>I-I-2019</v>
      </c>
      <c r="O11" s="1119"/>
    </row>
    <row r="12" spans="1:17" s="269" customFormat="1" ht="4.9000000000000004" customHeight="1" x14ac:dyDescent="0.25">
      <c r="A12" s="305"/>
      <c r="B12" s="396"/>
      <c r="C12" s="397"/>
      <c r="D12" s="631"/>
      <c r="E12" s="631"/>
      <c r="F12" s="631"/>
      <c r="G12" s="631"/>
      <c r="H12" s="631"/>
      <c r="I12" s="631"/>
      <c r="J12" s="631"/>
      <c r="K12" s="631"/>
      <c r="L12" s="345"/>
      <c r="M12" s="477"/>
      <c r="N12" s="477"/>
      <c r="O12" s="473"/>
    </row>
    <row r="13" spans="1:17" s="269" customFormat="1" ht="16.899999999999999" customHeight="1" x14ac:dyDescent="0.25">
      <c r="A13" s="291"/>
      <c r="B13" s="287" t="s">
        <v>53</v>
      </c>
      <c r="C13" s="929" t="s">
        <v>324</v>
      </c>
      <c r="D13" s="641">
        <v>3991139</v>
      </c>
      <c r="E13" s="603">
        <v>4192220</v>
      </c>
      <c r="F13" s="641">
        <v>278368</v>
      </c>
      <c r="G13" s="603">
        <v>349700</v>
      </c>
      <c r="H13" s="641">
        <v>335349</v>
      </c>
      <c r="I13" s="603">
        <v>373648</v>
      </c>
      <c r="J13" s="641">
        <v>3768</v>
      </c>
      <c r="K13" s="603">
        <v>5960</v>
      </c>
      <c r="L13" s="374"/>
      <c r="M13" s="372">
        <f t="shared" ref="M13:M24" si="0">SUM(D13+F13+H13+J13)</f>
        <v>4608624</v>
      </c>
      <c r="N13" s="376">
        <f t="shared" ref="N13:N24" si="1">SUM(E13+G13+I13+K13)</f>
        <v>4921528</v>
      </c>
      <c r="O13" s="490">
        <f t="shared" ref="O13:O25" si="2">IF(M13=0,"",N13/M13)</f>
        <v>1.0678953197310086</v>
      </c>
    </row>
    <row r="14" spans="1:17" s="269" customFormat="1" ht="16.899999999999999" customHeight="1" x14ac:dyDescent="0.25">
      <c r="A14" s="290"/>
      <c r="B14" s="287" t="s">
        <v>55</v>
      </c>
      <c r="C14" s="968" t="s">
        <v>54</v>
      </c>
      <c r="D14" s="641">
        <v>1835475</v>
      </c>
      <c r="E14" s="603">
        <v>2406423</v>
      </c>
      <c r="F14" s="641">
        <v>0</v>
      </c>
      <c r="G14" s="603">
        <v>0</v>
      </c>
      <c r="H14" s="641">
        <v>504286</v>
      </c>
      <c r="I14" s="603">
        <v>533977</v>
      </c>
      <c r="J14" s="641">
        <v>0</v>
      </c>
      <c r="K14" s="603">
        <v>0</v>
      </c>
      <c r="L14" s="374"/>
      <c r="M14" s="372">
        <f t="shared" si="0"/>
        <v>2339761</v>
      </c>
      <c r="N14" s="376">
        <f t="shared" si="1"/>
        <v>2940400</v>
      </c>
      <c r="O14" s="490">
        <f t="shared" si="2"/>
        <v>1.2567095528133001</v>
      </c>
    </row>
    <row r="15" spans="1:17" ht="16.899999999999999" customHeight="1" x14ac:dyDescent="0.25">
      <c r="A15" s="290"/>
      <c r="B15" s="288" t="s">
        <v>57</v>
      </c>
      <c r="C15" s="299" t="s">
        <v>163</v>
      </c>
      <c r="D15" s="641">
        <v>614003</v>
      </c>
      <c r="E15" s="603">
        <v>621000</v>
      </c>
      <c r="F15" s="641">
        <v>0</v>
      </c>
      <c r="G15" s="603">
        <v>0</v>
      </c>
      <c r="H15" s="641">
        <v>47683</v>
      </c>
      <c r="I15" s="603">
        <v>42055</v>
      </c>
      <c r="J15" s="641">
        <v>0</v>
      </c>
      <c r="K15" s="603">
        <v>0</v>
      </c>
      <c r="L15" s="374"/>
      <c r="M15" s="372">
        <f t="shared" si="0"/>
        <v>661686</v>
      </c>
      <c r="N15" s="376">
        <f t="shared" si="1"/>
        <v>663055</v>
      </c>
      <c r="O15" s="490">
        <f t="shared" si="2"/>
        <v>1.0020689571790848</v>
      </c>
    </row>
    <row r="16" spans="1:17" ht="16.899999999999999" customHeight="1" x14ac:dyDescent="0.25">
      <c r="A16" s="290"/>
      <c r="B16" s="288" t="s">
        <v>59</v>
      </c>
      <c r="C16" s="299" t="s">
        <v>164</v>
      </c>
      <c r="D16" s="641">
        <v>2428647</v>
      </c>
      <c r="E16" s="603">
        <v>2315754</v>
      </c>
      <c r="F16" s="641">
        <v>0</v>
      </c>
      <c r="G16" s="603">
        <v>0</v>
      </c>
      <c r="H16" s="641">
        <v>0</v>
      </c>
      <c r="I16" s="603">
        <v>105184</v>
      </c>
      <c r="J16" s="641">
        <v>0</v>
      </c>
      <c r="K16" s="603">
        <v>0</v>
      </c>
      <c r="L16" s="374"/>
      <c r="M16" s="372">
        <f t="shared" si="0"/>
        <v>2428647</v>
      </c>
      <c r="N16" s="376">
        <f t="shared" si="1"/>
        <v>2420938</v>
      </c>
      <c r="O16" s="490">
        <f t="shared" si="2"/>
        <v>0.99682580465584336</v>
      </c>
    </row>
    <row r="17" spans="1:26" ht="16.899999999999999" customHeight="1" x14ac:dyDescent="0.25">
      <c r="A17" s="291"/>
      <c r="B17" s="287" t="s">
        <v>61</v>
      </c>
      <c r="C17" s="299" t="s">
        <v>165</v>
      </c>
      <c r="D17" s="641">
        <v>4146344</v>
      </c>
      <c r="E17" s="603">
        <v>4000935</v>
      </c>
      <c r="F17" s="641">
        <v>577410</v>
      </c>
      <c r="G17" s="603">
        <v>557896</v>
      </c>
      <c r="H17" s="641">
        <v>253640</v>
      </c>
      <c r="I17" s="603">
        <v>95291</v>
      </c>
      <c r="J17" s="641">
        <v>6100</v>
      </c>
      <c r="K17" s="603">
        <v>11032</v>
      </c>
      <c r="L17" s="374"/>
      <c r="M17" s="372">
        <f t="shared" si="0"/>
        <v>4983494</v>
      </c>
      <c r="N17" s="376">
        <f t="shared" si="1"/>
        <v>4665154</v>
      </c>
      <c r="O17" s="490">
        <f t="shared" si="2"/>
        <v>0.93612112305141737</v>
      </c>
    </row>
    <row r="18" spans="1:26" ht="16.899999999999999" customHeight="1" x14ac:dyDescent="0.25">
      <c r="A18" s="290"/>
      <c r="B18" s="288" t="s">
        <v>63</v>
      </c>
      <c r="C18" s="299" t="s">
        <v>166</v>
      </c>
      <c r="D18" s="641">
        <v>3878600</v>
      </c>
      <c r="E18" s="603">
        <v>4121537</v>
      </c>
      <c r="F18" s="641">
        <v>0</v>
      </c>
      <c r="G18" s="603">
        <v>0</v>
      </c>
      <c r="H18" s="641">
        <v>605963</v>
      </c>
      <c r="I18" s="603">
        <v>691793</v>
      </c>
      <c r="J18" s="641">
        <v>0</v>
      </c>
      <c r="K18" s="603">
        <v>0</v>
      </c>
      <c r="L18" s="374"/>
      <c r="M18" s="372">
        <f t="shared" si="0"/>
        <v>4484563</v>
      </c>
      <c r="N18" s="376">
        <f t="shared" si="1"/>
        <v>4813330</v>
      </c>
      <c r="O18" s="490">
        <f t="shared" si="2"/>
        <v>1.0733108220355028</v>
      </c>
    </row>
    <row r="19" spans="1:26" ht="16.899999999999999" customHeight="1" x14ac:dyDescent="0.25">
      <c r="A19" s="290"/>
      <c r="B19" s="288" t="s">
        <v>65</v>
      </c>
      <c r="C19" s="299" t="s">
        <v>167</v>
      </c>
      <c r="D19" s="641">
        <v>1496206</v>
      </c>
      <c r="E19" s="603">
        <v>1496467</v>
      </c>
      <c r="F19" s="641">
        <v>1892480</v>
      </c>
      <c r="G19" s="603">
        <v>1779532</v>
      </c>
      <c r="H19" s="641">
        <v>0</v>
      </c>
      <c r="I19" s="603">
        <v>6207</v>
      </c>
      <c r="J19" s="641">
        <v>0</v>
      </c>
      <c r="K19" s="603">
        <v>0</v>
      </c>
      <c r="L19" s="374"/>
      <c r="M19" s="372">
        <f t="shared" si="0"/>
        <v>3388686</v>
      </c>
      <c r="N19" s="376">
        <f t="shared" si="1"/>
        <v>3282206</v>
      </c>
      <c r="O19" s="490">
        <f t="shared" si="2"/>
        <v>0.96857779091954821</v>
      </c>
    </row>
    <row r="20" spans="1:26" ht="16.899999999999999" customHeight="1" x14ac:dyDescent="0.25">
      <c r="A20" s="290"/>
      <c r="B20" s="953" t="s">
        <v>66</v>
      </c>
      <c r="C20" s="987" t="s">
        <v>168</v>
      </c>
      <c r="D20" s="641">
        <v>4053017</v>
      </c>
      <c r="E20" s="603">
        <v>4738154</v>
      </c>
      <c r="F20" s="641">
        <v>288440</v>
      </c>
      <c r="G20" s="603">
        <v>320294</v>
      </c>
      <c r="H20" s="641">
        <v>260731</v>
      </c>
      <c r="I20" s="603">
        <v>159395</v>
      </c>
      <c r="J20" s="641">
        <v>0</v>
      </c>
      <c r="K20" s="603">
        <v>0</v>
      </c>
      <c r="L20" s="374"/>
      <c r="M20" s="372">
        <f t="shared" si="0"/>
        <v>4602188</v>
      </c>
      <c r="N20" s="376">
        <f t="shared" si="1"/>
        <v>5217843</v>
      </c>
      <c r="O20" s="490">
        <f t="shared" si="2"/>
        <v>1.133774413387719</v>
      </c>
    </row>
    <row r="21" spans="1:26" ht="16.899999999999999" customHeight="1" x14ac:dyDescent="0.25">
      <c r="A21" s="290"/>
      <c r="B21" s="953" t="s">
        <v>67</v>
      </c>
      <c r="C21" s="299" t="s">
        <v>169</v>
      </c>
      <c r="D21" s="641">
        <v>2778994</v>
      </c>
      <c r="E21" s="603">
        <v>2879104</v>
      </c>
      <c r="F21" s="641">
        <v>878722</v>
      </c>
      <c r="G21" s="603">
        <v>949583</v>
      </c>
      <c r="H21" s="641">
        <v>0</v>
      </c>
      <c r="I21" s="603">
        <v>0</v>
      </c>
      <c r="J21" s="641">
        <v>84186</v>
      </c>
      <c r="K21" s="603">
        <v>101949</v>
      </c>
      <c r="L21" s="374"/>
      <c r="M21" s="372">
        <f t="shared" si="0"/>
        <v>3741902</v>
      </c>
      <c r="N21" s="376">
        <f t="shared" si="1"/>
        <v>3930636</v>
      </c>
      <c r="O21" s="490">
        <f t="shared" si="2"/>
        <v>1.0504379858157695</v>
      </c>
    </row>
    <row r="22" spans="1:26" ht="16.899999999999999" customHeight="1" x14ac:dyDescent="0.25">
      <c r="A22" s="291"/>
      <c r="B22" s="288" t="s">
        <v>22</v>
      </c>
      <c r="C22" s="643" t="s">
        <v>170</v>
      </c>
      <c r="D22" s="641">
        <v>2404626</v>
      </c>
      <c r="E22" s="603">
        <v>2661669</v>
      </c>
      <c r="F22" s="641">
        <v>2243830</v>
      </c>
      <c r="G22" s="603">
        <v>2273869</v>
      </c>
      <c r="H22" s="641">
        <v>413650</v>
      </c>
      <c r="I22" s="603">
        <v>303665</v>
      </c>
      <c r="J22" s="641">
        <v>577558</v>
      </c>
      <c r="K22" s="603">
        <v>648077</v>
      </c>
      <c r="L22" s="374"/>
      <c r="M22" s="372">
        <f t="shared" si="0"/>
        <v>5639664</v>
      </c>
      <c r="N22" s="376">
        <f t="shared" si="1"/>
        <v>5887280</v>
      </c>
      <c r="O22" s="490">
        <f t="shared" si="2"/>
        <v>1.0439061617855248</v>
      </c>
    </row>
    <row r="23" spans="1:26" s="274" customFormat="1" ht="16.899999999999999" customHeight="1" x14ac:dyDescent="0.25">
      <c r="A23" s="290"/>
      <c r="B23" s="288" t="s">
        <v>24</v>
      </c>
      <c r="C23" s="299" t="s">
        <v>71</v>
      </c>
      <c r="D23" s="641">
        <v>115683</v>
      </c>
      <c r="E23" s="603">
        <v>0</v>
      </c>
      <c r="F23" s="641">
        <v>0</v>
      </c>
      <c r="G23" s="603">
        <v>0</v>
      </c>
      <c r="H23" s="641">
        <v>14895</v>
      </c>
      <c r="I23" s="603">
        <v>0</v>
      </c>
      <c r="J23" s="641">
        <v>0</v>
      </c>
      <c r="K23" s="603">
        <v>0</v>
      </c>
      <c r="L23" s="374"/>
      <c r="M23" s="372">
        <f t="shared" si="0"/>
        <v>130578</v>
      </c>
      <c r="N23" s="376">
        <f t="shared" si="1"/>
        <v>0</v>
      </c>
      <c r="O23" s="490">
        <f t="shared" si="2"/>
        <v>0</v>
      </c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</row>
    <row r="24" spans="1:26" ht="16.899999999999999" customHeight="1" x14ac:dyDescent="0.25">
      <c r="A24" s="291"/>
      <c r="B24" s="953" t="s">
        <v>26</v>
      </c>
      <c r="C24" s="299" t="s">
        <v>328</v>
      </c>
      <c r="D24" s="641">
        <v>53391</v>
      </c>
      <c r="E24" s="603">
        <v>15887</v>
      </c>
      <c r="F24" s="641">
        <v>1391029</v>
      </c>
      <c r="G24" s="603">
        <v>1637519</v>
      </c>
      <c r="H24" s="641">
        <v>15423</v>
      </c>
      <c r="I24" s="603">
        <v>7106</v>
      </c>
      <c r="J24" s="641">
        <v>611369</v>
      </c>
      <c r="K24" s="603">
        <v>657315</v>
      </c>
      <c r="L24" s="374"/>
      <c r="M24" s="372">
        <f t="shared" si="0"/>
        <v>2071212</v>
      </c>
      <c r="N24" s="376">
        <f t="shared" si="1"/>
        <v>2317827</v>
      </c>
      <c r="O24" s="490">
        <f t="shared" si="2"/>
        <v>1.1190679660025145</v>
      </c>
    </row>
    <row r="25" spans="1:26" ht="19.149999999999999" customHeight="1" x14ac:dyDescent="0.25">
      <c r="A25" s="292"/>
      <c r="B25" s="1122" t="s">
        <v>235</v>
      </c>
      <c r="C25" s="1122"/>
      <c r="D25" s="373">
        <f t="shared" ref="D25:K25" si="3">SUM(D13:D24)</f>
        <v>27796125</v>
      </c>
      <c r="E25" s="536">
        <f t="shared" si="3"/>
        <v>29449150</v>
      </c>
      <c r="F25" s="373">
        <f t="shared" si="3"/>
        <v>7550279</v>
      </c>
      <c r="G25" s="536">
        <f t="shared" si="3"/>
        <v>7868393</v>
      </c>
      <c r="H25" s="373">
        <f t="shared" si="3"/>
        <v>2451620</v>
      </c>
      <c r="I25" s="536">
        <f t="shared" si="3"/>
        <v>2318321</v>
      </c>
      <c r="J25" s="373">
        <f t="shared" si="3"/>
        <v>1282981</v>
      </c>
      <c r="K25" s="536">
        <f t="shared" si="3"/>
        <v>1424333</v>
      </c>
      <c r="L25" s="381"/>
      <c r="M25" s="380">
        <f>SUM(M13:M24)</f>
        <v>39081005</v>
      </c>
      <c r="N25" s="383">
        <f>SUM(N13:N24)</f>
        <v>41060197</v>
      </c>
      <c r="O25" s="492">
        <f t="shared" si="2"/>
        <v>1.0506433240393895</v>
      </c>
    </row>
    <row r="26" spans="1:26" s="266" customFormat="1" ht="4.9000000000000004" customHeight="1" x14ac:dyDescent="0.25">
      <c r="A26" s="275"/>
      <c r="B26" s="275"/>
      <c r="C26" s="27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3"/>
    </row>
    <row r="27" spans="1:26" s="266" customFormat="1" ht="16.899999999999999" customHeight="1" x14ac:dyDescent="0.2">
      <c r="A27" s="275"/>
      <c r="B27" s="287" t="s">
        <v>53</v>
      </c>
      <c r="C27" s="300" t="s">
        <v>174</v>
      </c>
      <c r="D27" s="680">
        <v>276050</v>
      </c>
      <c r="E27" s="377">
        <v>307681</v>
      </c>
      <c r="F27" s="680">
        <v>0</v>
      </c>
      <c r="G27" s="377">
        <v>0</v>
      </c>
      <c r="H27" s="496"/>
      <c r="I27" s="497"/>
      <c r="J27" s="497"/>
      <c r="K27" s="498"/>
      <c r="L27" s="374"/>
      <c r="M27" s="372">
        <f t="shared" ref="M27:N34" si="4">SUM(D27+F27+H27+J27)</f>
        <v>276050</v>
      </c>
      <c r="N27" s="376">
        <f t="shared" si="4"/>
        <v>307681</v>
      </c>
      <c r="O27" s="490">
        <f t="shared" ref="O27:O35" si="5">IF(M27=0,"",N27/M27)</f>
        <v>1.1145843144357905</v>
      </c>
    </row>
    <row r="28" spans="1:26" s="266" customFormat="1" ht="16.899999999999999" customHeight="1" x14ac:dyDescent="0.2">
      <c r="A28" s="275"/>
      <c r="B28" s="287" t="s">
        <v>55</v>
      </c>
      <c r="C28" s="300" t="s">
        <v>172</v>
      </c>
      <c r="D28" s="680">
        <v>325302</v>
      </c>
      <c r="E28" s="377">
        <v>457317</v>
      </c>
      <c r="F28" s="680">
        <v>0</v>
      </c>
      <c r="G28" s="377">
        <v>0</v>
      </c>
      <c r="H28" s="499"/>
      <c r="I28" s="500"/>
      <c r="J28" s="500"/>
      <c r="K28" s="501"/>
      <c r="L28" s="374"/>
      <c r="M28" s="372">
        <f t="shared" si="4"/>
        <v>325302</v>
      </c>
      <c r="N28" s="376">
        <f t="shared" si="4"/>
        <v>457317</v>
      </c>
      <c r="O28" s="490">
        <f t="shared" si="5"/>
        <v>1.4058228968773632</v>
      </c>
    </row>
    <row r="29" spans="1:26" s="266" customFormat="1" ht="16.899999999999999" customHeight="1" x14ac:dyDescent="0.2">
      <c r="A29" s="275"/>
      <c r="B29" s="288" t="s">
        <v>57</v>
      </c>
      <c r="C29" s="300" t="s">
        <v>173</v>
      </c>
      <c r="D29" s="680">
        <v>333728</v>
      </c>
      <c r="E29" s="377">
        <v>328893</v>
      </c>
      <c r="F29" s="680">
        <v>0</v>
      </c>
      <c r="G29" s="377">
        <v>0</v>
      </c>
      <c r="H29" s="499"/>
      <c r="I29" s="500"/>
      <c r="J29" s="500"/>
      <c r="K29" s="501"/>
      <c r="L29" s="374"/>
      <c r="M29" s="372">
        <f t="shared" si="4"/>
        <v>333728</v>
      </c>
      <c r="N29" s="376">
        <f t="shared" si="4"/>
        <v>328893</v>
      </c>
      <c r="O29" s="490">
        <f t="shared" si="5"/>
        <v>0.98551215361012556</v>
      </c>
    </row>
    <row r="30" spans="1:26" s="266" customFormat="1" ht="16.899999999999999" customHeight="1" x14ac:dyDescent="0.2">
      <c r="A30" s="275"/>
      <c r="B30" s="288" t="s">
        <v>59</v>
      </c>
      <c r="C30" s="300" t="s">
        <v>175</v>
      </c>
      <c r="D30" s="680">
        <v>216798</v>
      </c>
      <c r="E30" s="377">
        <v>204649</v>
      </c>
      <c r="F30" s="680">
        <v>0</v>
      </c>
      <c r="G30" s="377">
        <v>0</v>
      </c>
      <c r="H30" s="499"/>
      <c r="I30" s="500"/>
      <c r="J30" s="500"/>
      <c r="K30" s="501"/>
      <c r="L30" s="374"/>
      <c r="M30" s="372">
        <f t="shared" si="4"/>
        <v>216798</v>
      </c>
      <c r="N30" s="376">
        <f t="shared" si="4"/>
        <v>204649</v>
      </c>
      <c r="O30" s="490">
        <f t="shared" si="5"/>
        <v>0.9439616601629166</v>
      </c>
    </row>
    <row r="31" spans="1:26" s="266" customFormat="1" ht="16.899999999999999" customHeight="1" x14ac:dyDescent="0.2">
      <c r="A31" s="275"/>
      <c r="B31" s="287" t="s">
        <v>61</v>
      </c>
      <c r="C31" s="300" t="s">
        <v>176</v>
      </c>
      <c r="D31" s="680">
        <v>398930</v>
      </c>
      <c r="E31" s="377">
        <v>432029</v>
      </c>
      <c r="F31" s="680">
        <v>0</v>
      </c>
      <c r="G31" s="377">
        <v>0</v>
      </c>
      <c r="H31" s="499"/>
      <c r="I31" s="500"/>
      <c r="J31" s="500"/>
      <c r="K31" s="501"/>
      <c r="L31" s="374"/>
      <c r="M31" s="372">
        <f t="shared" si="4"/>
        <v>398930</v>
      </c>
      <c r="N31" s="376">
        <f t="shared" si="4"/>
        <v>432029</v>
      </c>
      <c r="O31" s="490">
        <f t="shared" si="5"/>
        <v>1.0829694432607224</v>
      </c>
    </row>
    <row r="32" spans="1:26" s="266" customFormat="1" ht="16.899999999999999" customHeight="1" x14ac:dyDescent="0.2">
      <c r="A32" s="275"/>
      <c r="B32" s="288" t="s">
        <v>63</v>
      </c>
      <c r="C32" s="300" t="s">
        <v>177</v>
      </c>
      <c r="D32" s="680">
        <v>149818</v>
      </c>
      <c r="E32" s="377">
        <v>195796</v>
      </c>
      <c r="F32" s="680">
        <v>0</v>
      </c>
      <c r="G32" s="377">
        <v>0</v>
      </c>
      <c r="H32" s="499"/>
      <c r="I32" s="500"/>
      <c r="J32" s="500"/>
      <c r="K32" s="501"/>
      <c r="L32" s="374"/>
      <c r="M32" s="372">
        <f t="shared" si="4"/>
        <v>149818</v>
      </c>
      <c r="N32" s="376">
        <f t="shared" si="4"/>
        <v>195796</v>
      </c>
      <c r="O32" s="490">
        <f t="shared" si="5"/>
        <v>1.3068923627334499</v>
      </c>
    </row>
    <row r="33" spans="1:15" s="266" customFormat="1" ht="16.899999999999999" customHeight="1" x14ac:dyDescent="0.2">
      <c r="A33" s="275"/>
      <c r="B33" s="288" t="s">
        <v>65</v>
      </c>
      <c r="C33" s="300" t="s">
        <v>327</v>
      </c>
      <c r="D33" s="680">
        <v>0</v>
      </c>
      <c r="E33" s="377">
        <v>166570</v>
      </c>
      <c r="F33" s="680">
        <v>0</v>
      </c>
      <c r="G33" s="377">
        <v>0</v>
      </c>
      <c r="H33" s="499"/>
      <c r="I33" s="500"/>
      <c r="J33" s="500"/>
      <c r="K33" s="501"/>
      <c r="L33" s="374"/>
      <c r="M33" s="372">
        <f t="shared" si="4"/>
        <v>0</v>
      </c>
      <c r="N33" s="376">
        <f t="shared" si="4"/>
        <v>166570</v>
      </c>
      <c r="O33" s="490" t="str">
        <f t="shared" si="5"/>
        <v/>
      </c>
    </row>
    <row r="34" spans="1:15" s="266" customFormat="1" ht="16.899999999999999" customHeight="1" x14ac:dyDescent="0.2">
      <c r="A34" s="275"/>
      <c r="B34" s="288" t="s">
        <v>66</v>
      </c>
      <c r="C34" s="300" t="s">
        <v>178</v>
      </c>
      <c r="D34" s="680">
        <v>2270434</v>
      </c>
      <c r="E34" s="377">
        <v>954207</v>
      </c>
      <c r="F34" s="680">
        <v>312059</v>
      </c>
      <c r="G34" s="377">
        <v>90333</v>
      </c>
      <c r="H34" s="499"/>
      <c r="I34" s="500"/>
      <c r="J34" s="500"/>
      <c r="K34" s="501"/>
      <c r="L34" s="374"/>
      <c r="M34" s="372">
        <f t="shared" si="4"/>
        <v>2582493</v>
      </c>
      <c r="N34" s="376">
        <f t="shared" si="4"/>
        <v>1044540</v>
      </c>
      <c r="O34" s="490">
        <f t="shared" si="5"/>
        <v>0.40446963457403368</v>
      </c>
    </row>
    <row r="35" spans="1:15" s="266" customFormat="1" ht="20.25" customHeight="1" x14ac:dyDescent="0.25">
      <c r="A35" s="275"/>
      <c r="B35" s="1121" t="s">
        <v>293</v>
      </c>
      <c r="C35" s="1121"/>
      <c r="D35" s="603">
        <f>SUM(D27:D34)</f>
        <v>3971060</v>
      </c>
      <c r="E35" s="604">
        <f>SUM(E27:E34)</f>
        <v>3047142</v>
      </c>
      <c r="F35" s="373">
        <f>SUM(F27:F34)</f>
        <v>312059</v>
      </c>
      <c r="G35" s="536">
        <f>SUM(G27:G34)</f>
        <v>90333</v>
      </c>
      <c r="H35" s="502"/>
      <c r="I35" s="423"/>
      <c r="J35" s="413"/>
      <c r="K35" s="414"/>
      <c r="L35" s="381"/>
      <c r="M35" s="380">
        <f>SUM(M27:M34)</f>
        <v>4283119</v>
      </c>
      <c r="N35" s="383">
        <f>SUM(N27:N34)</f>
        <v>3137475</v>
      </c>
      <c r="O35" s="492">
        <f t="shared" si="5"/>
        <v>0.73252109035494928</v>
      </c>
    </row>
    <row r="36" spans="1:15" s="266" customFormat="1" ht="13.15" customHeight="1" x14ac:dyDescent="0.25">
      <c r="A36" s="275"/>
      <c r="B36" s="275"/>
      <c r="C36" s="899"/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</row>
    <row r="37" spans="1:15" s="269" customFormat="1" ht="16.149999999999999" hidden="1" customHeight="1" x14ac:dyDescent="0.25">
      <c r="A37" s="293"/>
      <c r="B37" s="287" t="s">
        <v>55</v>
      </c>
      <c r="C37" s="299" t="s">
        <v>87</v>
      </c>
      <c r="D37" s="283">
        <v>23355611.820000008</v>
      </c>
      <c r="E37" s="296">
        <v>25365170.410000004</v>
      </c>
      <c r="F37" s="285">
        <v>2945000.9999999995</v>
      </c>
      <c r="G37" s="297">
        <v>2414763.4299999992</v>
      </c>
      <c r="H37" s="283">
        <v>883672.22999999986</v>
      </c>
      <c r="I37" s="296">
        <v>1280952.03</v>
      </c>
      <c r="J37" s="283">
        <v>6944</v>
      </c>
      <c r="K37" s="296">
        <v>72293.649999999994</v>
      </c>
      <c r="L37" s="286"/>
      <c r="M37" s="284">
        <f t="shared" ref="M37:M42" si="6">SUM(D37+F37+H37+J37)</f>
        <v>27191229.050000008</v>
      </c>
      <c r="N37" s="295">
        <f t="shared" ref="N37:N42" si="7">SUM(E37+G37+I37+K37)</f>
        <v>29133179.520000003</v>
      </c>
      <c r="O37" s="294">
        <f>SUM(N37)/M37</f>
        <v>1.071418267501961</v>
      </c>
    </row>
    <row r="38" spans="1:15" s="269" customFormat="1" ht="16.149999999999999" hidden="1" customHeight="1" x14ac:dyDescent="0.25">
      <c r="A38" s="266"/>
      <c r="B38" s="288" t="s">
        <v>57</v>
      </c>
      <c r="C38" s="299" t="s">
        <v>163</v>
      </c>
      <c r="D38" s="283">
        <v>6916491.4900000002</v>
      </c>
      <c r="E38" s="296">
        <v>7687705.5000000009</v>
      </c>
      <c r="F38" s="285">
        <v>0</v>
      </c>
      <c r="G38" s="297">
        <v>0</v>
      </c>
      <c r="H38" s="283">
        <v>344823.13</v>
      </c>
      <c r="I38" s="296">
        <v>421665.82999999996</v>
      </c>
      <c r="J38" s="283">
        <v>0</v>
      </c>
      <c r="K38" s="296">
        <v>0</v>
      </c>
      <c r="L38" s="286"/>
      <c r="M38" s="284">
        <f t="shared" si="6"/>
        <v>7261314.6200000001</v>
      </c>
      <c r="N38" s="295">
        <f t="shared" si="7"/>
        <v>8109371.330000001</v>
      </c>
      <c r="O38" s="294">
        <f>SUM(N38)/M38</f>
        <v>1.1167910708157693</v>
      </c>
    </row>
    <row r="39" spans="1:15" s="269" customFormat="1" ht="16.149999999999999" hidden="1" customHeight="1" x14ac:dyDescent="0.25">
      <c r="A39" s="266"/>
      <c r="B39" s="288" t="s">
        <v>59</v>
      </c>
      <c r="C39" s="299" t="s">
        <v>164</v>
      </c>
      <c r="D39" s="283">
        <v>0</v>
      </c>
      <c r="E39" s="296">
        <v>461676</v>
      </c>
      <c r="F39" s="285">
        <v>0</v>
      </c>
      <c r="G39" s="297">
        <v>0</v>
      </c>
      <c r="H39" s="283">
        <v>0</v>
      </c>
      <c r="I39" s="296">
        <v>0</v>
      </c>
      <c r="J39" s="283">
        <v>0</v>
      </c>
      <c r="K39" s="296">
        <v>0</v>
      </c>
      <c r="L39" s="286"/>
      <c r="M39" s="284">
        <f t="shared" si="6"/>
        <v>0</v>
      </c>
      <c r="N39" s="295">
        <f t="shared" si="7"/>
        <v>461676</v>
      </c>
      <c r="O39" s="294">
        <v>0</v>
      </c>
    </row>
    <row r="40" spans="1:15" s="269" customFormat="1" ht="16.149999999999999" hidden="1" customHeight="1" x14ac:dyDescent="0.25">
      <c r="A40" s="266"/>
      <c r="B40" s="287" t="s">
        <v>61</v>
      </c>
      <c r="C40" s="299" t="s">
        <v>165</v>
      </c>
      <c r="D40" s="283">
        <v>17321548.050000001</v>
      </c>
      <c r="E40" s="296">
        <v>23055191.170000002</v>
      </c>
      <c r="F40" s="285">
        <v>4385988.38</v>
      </c>
      <c r="G40" s="297">
        <v>4110047.42</v>
      </c>
      <c r="H40" s="283">
        <v>429238.72999999992</v>
      </c>
      <c r="I40" s="296">
        <v>1195296.2000000002</v>
      </c>
      <c r="J40" s="283">
        <v>47698.149999999994</v>
      </c>
      <c r="K40" s="296">
        <v>73401.149999999994</v>
      </c>
      <c r="L40" s="286"/>
      <c r="M40" s="284">
        <f t="shared" si="6"/>
        <v>22184473.309999999</v>
      </c>
      <c r="N40" s="295">
        <f t="shared" si="7"/>
        <v>28433935.940000001</v>
      </c>
      <c r="O40" s="294">
        <f>SUM(N40)/M40</f>
        <v>1.2817043498248371</v>
      </c>
    </row>
    <row r="41" spans="1:15" s="269" customFormat="1" ht="16.149999999999999" hidden="1" customHeight="1" x14ac:dyDescent="0.25">
      <c r="A41" s="266"/>
      <c r="B41" s="288" t="s">
        <v>63</v>
      </c>
      <c r="C41" s="299" t="s">
        <v>166</v>
      </c>
      <c r="D41" s="283">
        <v>27204338.449999999</v>
      </c>
      <c r="E41" s="296">
        <v>28593196.580000006</v>
      </c>
      <c r="F41" s="285">
        <v>0</v>
      </c>
      <c r="G41" s="297">
        <v>0</v>
      </c>
      <c r="H41" s="283">
        <v>4303330.1500000004</v>
      </c>
      <c r="I41" s="296">
        <v>3365974.9600000004</v>
      </c>
      <c r="J41" s="283">
        <v>0</v>
      </c>
      <c r="K41" s="296">
        <v>0</v>
      </c>
      <c r="L41" s="286"/>
      <c r="M41" s="284">
        <f t="shared" si="6"/>
        <v>31507668.600000001</v>
      </c>
      <c r="N41" s="295">
        <f t="shared" si="7"/>
        <v>31959171.540000007</v>
      </c>
      <c r="O41" s="294">
        <f>SUM(N41)/M41</f>
        <v>1.0143299380773607</v>
      </c>
    </row>
    <row r="42" spans="1:15" s="269" customFormat="1" ht="16.149999999999999" hidden="1" customHeight="1" x14ac:dyDescent="0.25">
      <c r="A42" s="266"/>
      <c r="B42" s="288" t="s">
        <v>65</v>
      </c>
      <c r="C42" s="299" t="s">
        <v>167</v>
      </c>
      <c r="D42" s="283">
        <v>4586592.2200000063</v>
      </c>
      <c r="E42" s="296">
        <v>5103729.7000000263</v>
      </c>
      <c r="F42" s="285">
        <v>12706366.850000057</v>
      </c>
      <c r="G42" s="297">
        <v>13354659.419999968</v>
      </c>
      <c r="H42" s="283">
        <v>0</v>
      </c>
      <c r="I42" s="296">
        <v>0</v>
      </c>
      <c r="J42" s="283">
        <v>0</v>
      </c>
      <c r="K42" s="296">
        <v>0</v>
      </c>
      <c r="L42" s="286"/>
      <c r="M42" s="284">
        <f t="shared" si="6"/>
        <v>17292959.070000064</v>
      </c>
      <c r="N42" s="295">
        <f t="shared" si="7"/>
        <v>18458389.119999994</v>
      </c>
      <c r="O42" s="294">
        <f>SUM(N42)/M42</f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mergeCells count="23">
    <mergeCell ref="B7:E7"/>
    <mergeCell ref="A8:A10"/>
    <mergeCell ref="D9:E9"/>
    <mergeCell ref="D10:E10"/>
    <mergeCell ref="J9:K9"/>
    <mergeCell ref="H8:K8"/>
    <mergeCell ref="H9:I9"/>
    <mergeCell ref="B4:O4"/>
    <mergeCell ref="B35:C35"/>
    <mergeCell ref="B8:B11"/>
    <mergeCell ref="C8:C11"/>
    <mergeCell ref="B25:C25"/>
    <mergeCell ref="B5:O5"/>
    <mergeCell ref="H10:I10"/>
    <mergeCell ref="J10:K10"/>
    <mergeCell ref="M9:O9"/>
    <mergeCell ref="N7:O7"/>
    <mergeCell ref="O10:O11"/>
    <mergeCell ref="M10:N10"/>
    <mergeCell ref="M8:O8"/>
    <mergeCell ref="F10:G10"/>
    <mergeCell ref="F9:G9"/>
    <mergeCell ref="D8:G8"/>
  </mergeCells>
  <conditionalFormatting sqref="O37:O42 O13:O25">
    <cfRule type="cellIs" dxfId="962" priority="9" stopIfTrue="1" operator="lessThan">
      <formula>1</formula>
    </cfRule>
    <cfRule type="cellIs" dxfId="961" priority="10" stopIfTrue="1" operator="greaterThan">
      <formula>1</formula>
    </cfRule>
  </conditionalFormatting>
  <conditionalFormatting sqref="O27:O32 O34">
    <cfRule type="cellIs" dxfId="960" priority="5" stopIfTrue="1" operator="lessThan">
      <formula>1</formula>
    </cfRule>
    <cfRule type="cellIs" dxfId="959" priority="6" stopIfTrue="1" operator="greaterThan">
      <formula>1</formula>
    </cfRule>
  </conditionalFormatting>
  <conditionalFormatting sqref="O35">
    <cfRule type="cellIs" dxfId="958" priority="3" stopIfTrue="1" operator="lessThan">
      <formula>1</formula>
    </cfRule>
    <cfRule type="cellIs" dxfId="957" priority="4" stopIfTrue="1" operator="greaterThan">
      <formula>1</formula>
    </cfRule>
  </conditionalFormatting>
  <conditionalFormatting sqref="O33">
    <cfRule type="cellIs" dxfId="956" priority="1" stopIfTrue="1" operator="lessThan">
      <formula>1</formula>
    </cfRule>
    <cfRule type="cellIs" dxfId="955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37:G42 J37:K42 J27:K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D37:E42 O35 L37:O42 H37:I42 D27:I34 L27:O34 D20:N24 D13:O19 O20:O25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1"/>
  <sheetViews>
    <sheetView topLeftCell="A22" zoomScaleNormal="100" workbookViewId="0">
      <selection activeCell="A35" sqref="A35:XFD35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1" customWidth="1"/>
    <col min="17" max="18" width="8.140625" style="341" customWidth="1"/>
    <col min="19" max="19" width="7.140625" style="341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1"/>
      <c r="Q1" s="341"/>
      <c r="R1" s="341"/>
      <c r="S1" s="341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2"/>
      <c r="Q3" s="342"/>
      <c r="R3" s="342"/>
      <c r="S3" s="342"/>
      <c r="T3" s="268"/>
    </row>
    <row r="4" spans="2:26" s="269" customFormat="1" ht="19.5" customHeight="1" x14ac:dyDescent="0.25">
      <c r="B4" s="1102" t="s">
        <v>323</v>
      </c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2"/>
      <c r="P4" s="1102"/>
      <c r="Q4" s="1102"/>
      <c r="R4" s="1102"/>
      <c r="S4" s="1102"/>
      <c r="T4" s="308"/>
      <c r="U4" s="308"/>
      <c r="V4" s="308"/>
    </row>
    <row r="5" spans="2:26" s="269" customFormat="1" ht="13.15" customHeight="1" x14ac:dyDescent="0.25">
      <c r="B5" s="1103" t="str">
        <f>'01-01'!B5:Q5</f>
        <v>za period od 01.01. do 31.01.2019. godine.</v>
      </c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3"/>
      <c r="P5" s="1103"/>
      <c r="Q5" s="1103"/>
      <c r="R5" s="1103"/>
      <c r="S5" s="1103"/>
      <c r="T5" s="580"/>
    </row>
    <row r="6" spans="2:26" s="269" customFormat="1" ht="16.5" customHeight="1" x14ac:dyDescent="0.25">
      <c r="B6" s="1120" t="s">
        <v>287</v>
      </c>
      <c r="C6" s="1120"/>
      <c r="D6" s="1120"/>
      <c r="E6" s="1120"/>
      <c r="F6" s="912"/>
      <c r="G6" s="912"/>
      <c r="H6" s="272"/>
      <c r="I6" s="272"/>
      <c r="J6" s="272"/>
      <c r="K6" s="272"/>
      <c r="L6" s="272"/>
      <c r="M6" s="272"/>
      <c r="N6" s="272"/>
      <c r="O6" s="272"/>
      <c r="P6" s="343"/>
      <c r="Q6" s="343"/>
      <c r="R6" s="1133" t="s">
        <v>179</v>
      </c>
      <c r="S6" s="1133"/>
      <c r="T6" s="576"/>
    </row>
    <row r="7" spans="2:26" ht="17.25" customHeight="1" x14ac:dyDescent="0.25">
      <c r="B7" s="1107" t="s">
        <v>84</v>
      </c>
      <c r="C7" s="1110" t="s">
        <v>209</v>
      </c>
      <c r="D7" s="1226" t="s">
        <v>230</v>
      </c>
      <c r="E7" s="1227"/>
      <c r="F7" s="1227"/>
      <c r="G7" s="1227"/>
      <c r="H7" s="1227"/>
      <c r="I7" s="1228"/>
      <c r="J7" s="1229" t="s">
        <v>231</v>
      </c>
      <c r="K7" s="1230"/>
      <c r="L7" s="1230"/>
      <c r="M7" s="1230"/>
      <c r="N7" s="1230"/>
      <c r="O7" s="1231"/>
      <c r="P7" s="570"/>
      <c r="Q7" s="1221" t="s">
        <v>238</v>
      </c>
      <c r="R7" s="1222"/>
      <c r="S7" s="1223"/>
      <c r="T7" s="577"/>
    </row>
    <row r="8" spans="2:26" ht="21.6" customHeight="1" x14ac:dyDescent="0.25">
      <c r="B8" s="1107"/>
      <c r="C8" s="1110"/>
      <c r="D8" s="1123" t="s">
        <v>222</v>
      </c>
      <c r="E8" s="1124"/>
      <c r="F8" s="1137" t="str">
        <f>'01-01'!H9</f>
        <v>Indeks19/18</v>
      </c>
      <c r="G8" s="1137" t="str">
        <f>'01-08_10.01'!G8:G9</f>
        <v>Razlika 19(-)18</v>
      </c>
      <c r="H8" s="1123" t="s">
        <v>223</v>
      </c>
      <c r="I8" s="1124"/>
      <c r="J8" s="1123" t="s">
        <v>224</v>
      </c>
      <c r="K8" s="1124"/>
      <c r="L8" s="1137" t="str">
        <f>F8</f>
        <v>Indeks19/18</v>
      </c>
      <c r="M8" s="1137" t="str">
        <f>G8</f>
        <v>Razlika 19(-)18</v>
      </c>
      <c r="N8" s="1123" t="s">
        <v>223</v>
      </c>
      <c r="O8" s="1124"/>
      <c r="P8" s="345"/>
      <c r="Q8" s="1123"/>
      <c r="R8" s="1124"/>
      <c r="S8" s="1137" t="str">
        <f>G8</f>
        <v>Razlika 19(-)18</v>
      </c>
      <c r="T8" s="1118"/>
    </row>
    <row r="9" spans="2:26" ht="16.149999999999999" customHeight="1" x14ac:dyDescent="0.25">
      <c r="B9" s="1108"/>
      <c r="C9" s="1111"/>
      <c r="D9" s="369" t="str">
        <f>'01-01'!D10</f>
        <v>I-I-2018</v>
      </c>
      <c r="E9" s="369" t="str">
        <f>'01-01'!E10</f>
        <v>I-I-2019</v>
      </c>
      <c r="F9" s="1119"/>
      <c r="G9" s="1119"/>
      <c r="H9" s="658" t="str">
        <f>D9</f>
        <v>I-I-2018</v>
      </c>
      <c r="I9" s="658" t="str">
        <f>E9</f>
        <v>I-I-2019</v>
      </c>
      <c r="J9" s="369" t="str">
        <f>D9</f>
        <v>I-I-2018</v>
      </c>
      <c r="K9" s="369" t="str">
        <f>E9</f>
        <v>I-I-2019</v>
      </c>
      <c r="L9" s="1119"/>
      <c r="M9" s="1119"/>
      <c r="N9" s="658" t="str">
        <f>D9</f>
        <v>I-I-2018</v>
      </c>
      <c r="O9" s="658" t="str">
        <f>E9</f>
        <v>I-I-2019</v>
      </c>
      <c r="P9" s="902"/>
      <c r="Q9" s="658" t="str">
        <f>D9</f>
        <v>I-I-2018</v>
      </c>
      <c r="R9" s="658" t="str">
        <f>E9</f>
        <v>I-I-2019</v>
      </c>
      <c r="S9" s="1119"/>
      <c r="T9" s="1118"/>
    </row>
    <row r="10" spans="2:26" s="282" customFormat="1" ht="6" customHeight="1" x14ac:dyDescent="0.25">
      <c r="B10" s="348"/>
      <c r="C10" s="349"/>
      <c r="D10" s="911"/>
      <c r="E10" s="911"/>
      <c r="F10" s="909"/>
      <c r="G10" s="909"/>
      <c r="H10" s="909"/>
      <c r="I10" s="909"/>
      <c r="J10" s="911"/>
      <c r="K10" s="909"/>
      <c r="L10" s="909"/>
      <c r="M10" s="909"/>
      <c r="N10" s="909"/>
      <c r="O10" s="909"/>
      <c r="P10" s="345"/>
      <c r="Q10" s="345"/>
      <c r="R10" s="345"/>
      <c r="S10" s="345"/>
      <c r="T10" s="345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903" t="s">
        <v>53</v>
      </c>
      <c r="C11" s="929" t="s">
        <v>324</v>
      </c>
      <c r="D11" s="679">
        <v>386</v>
      </c>
      <c r="E11" s="908">
        <v>418</v>
      </c>
      <c r="F11" s="567">
        <f>IF(D11=0,"",E11/D11)</f>
        <v>1.0829015544041452</v>
      </c>
      <c r="G11" s="906">
        <f>SUM(E11)-D11</f>
        <v>32</v>
      </c>
      <c r="H11" s="566">
        <f t="shared" ref="H11:H22" si="0">SUM(D11)/$D$22</f>
        <v>7.0592538405267011E-2</v>
      </c>
      <c r="I11" s="571">
        <f t="shared" ref="I11:I22" si="1">SUM(E11)/$E$22</f>
        <v>7.1907792878031992E-2</v>
      </c>
      <c r="J11" s="679">
        <v>417169</v>
      </c>
      <c r="K11" s="913">
        <v>462196</v>
      </c>
      <c r="L11" s="567">
        <f>IF(J11=0,"",K11/J11)</f>
        <v>1.1079346739570775</v>
      </c>
      <c r="M11" s="906">
        <f>SUM(K11)-J11</f>
        <v>45027</v>
      </c>
      <c r="N11" s="566">
        <f>SUM(J12)/$J$22</f>
        <v>8.7308338438459948E-2</v>
      </c>
      <c r="O11" s="571">
        <f t="shared" ref="O11:O22" si="2">SUM(K11)/$K$22</f>
        <v>0.12182342409019756</v>
      </c>
      <c r="P11" s="503"/>
      <c r="Q11" s="572">
        <f>IF(D11=0,"",J11/D11)</f>
        <v>1080.7487046632125</v>
      </c>
      <c r="R11" s="574">
        <f>IF(E11=0,"",K11/E11)</f>
        <v>1105.7320574162679</v>
      </c>
      <c r="S11" s="632">
        <f>IF(Q11="","",R11-Q11)</f>
        <v>24.983352753055442</v>
      </c>
      <c r="T11" s="732"/>
    </row>
    <row r="12" spans="2:26" ht="16.899999999999999" customHeight="1" x14ac:dyDescent="0.3">
      <c r="B12" s="903" t="s">
        <v>55</v>
      </c>
      <c r="C12" s="905" t="s">
        <v>330</v>
      </c>
      <c r="D12" s="679">
        <v>1154</v>
      </c>
      <c r="E12" s="908">
        <v>1044</v>
      </c>
      <c r="F12" s="567">
        <f t="shared" ref="F12:F22" si="3">IF(D12=0,"",E12/D12)</f>
        <v>0.90467937608318894</v>
      </c>
      <c r="G12" s="906">
        <f>SUM(E12)-D12</f>
        <v>-110</v>
      </c>
      <c r="H12" s="566">
        <f t="shared" si="0"/>
        <v>0.21104608632040966</v>
      </c>
      <c r="I12" s="571">
        <f t="shared" si="1"/>
        <v>0.17959745398245311</v>
      </c>
      <c r="J12" s="679">
        <v>298574</v>
      </c>
      <c r="K12" s="913">
        <v>342137</v>
      </c>
      <c r="L12" s="567">
        <f t="shared" ref="L12:L22" si="4">IF(J12=0,"",K12/J12)</f>
        <v>1.1459035281035856</v>
      </c>
      <c r="M12" s="906">
        <f>SUM(K12)-J12</f>
        <v>43563</v>
      </c>
      <c r="N12" s="566">
        <f t="shared" ref="N12:N22" si="5">SUM(J12)/$J$22</f>
        <v>8.7308338438459948E-2</v>
      </c>
      <c r="O12" s="571">
        <f t="shared" si="2"/>
        <v>9.017884371121325E-2</v>
      </c>
      <c r="P12" s="503"/>
      <c r="Q12" s="572">
        <f t="shared" ref="Q12:R22" si="6">IF(D12=0,"",J12/D12)</f>
        <v>258.72963604852686</v>
      </c>
      <c r="R12" s="574">
        <f t="shared" si="6"/>
        <v>327.71743295019155</v>
      </c>
      <c r="S12" s="632">
        <f t="shared" ref="S12:S22" si="7">IF(Q12="","",R12-Q12)</f>
        <v>68.987796901664694</v>
      </c>
      <c r="T12" s="732"/>
    </row>
    <row r="13" spans="2:26" ht="16.899999999999999" customHeight="1" x14ac:dyDescent="0.3">
      <c r="B13" s="903" t="s">
        <v>57</v>
      </c>
      <c r="C13" s="907" t="s">
        <v>163</v>
      </c>
      <c r="D13" s="679">
        <v>31</v>
      </c>
      <c r="E13" s="908">
        <v>36</v>
      </c>
      <c r="F13" s="567">
        <f t="shared" si="3"/>
        <v>1.1612903225806452</v>
      </c>
      <c r="G13" s="906">
        <f t="shared" ref="G13:G22" si="8">SUM(E13)-D13</f>
        <v>5</v>
      </c>
      <c r="H13" s="566">
        <f t="shared" si="0"/>
        <v>5.6693489392831021E-3</v>
      </c>
      <c r="I13" s="571">
        <f t="shared" si="1"/>
        <v>6.1930156545673487E-3</v>
      </c>
      <c r="J13" s="679">
        <v>16526</v>
      </c>
      <c r="K13" s="913">
        <v>24273</v>
      </c>
      <c r="L13" s="567">
        <f t="shared" si="4"/>
        <v>1.4687764734357982</v>
      </c>
      <c r="M13" s="906">
        <f t="shared" ref="M13:M22" si="9">SUM(K13)-J13</f>
        <v>7747</v>
      </c>
      <c r="N13" s="566">
        <f t="shared" si="5"/>
        <v>4.8324958001500105E-3</v>
      </c>
      <c r="O13" s="571">
        <f t="shared" si="2"/>
        <v>6.3977619298768605E-3</v>
      </c>
      <c r="P13" s="503"/>
      <c r="Q13" s="572">
        <f t="shared" si="6"/>
        <v>533.09677419354841</v>
      </c>
      <c r="R13" s="574">
        <f t="shared" si="6"/>
        <v>674.25</v>
      </c>
      <c r="S13" s="632">
        <f t="shared" si="7"/>
        <v>141.15322580645159</v>
      </c>
      <c r="T13" s="732"/>
    </row>
    <row r="14" spans="2:26" s="269" customFormat="1" ht="16.899999999999999" customHeight="1" x14ac:dyDescent="0.3">
      <c r="B14" s="903" t="s">
        <v>59</v>
      </c>
      <c r="C14" s="907" t="s">
        <v>164</v>
      </c>
      <c r="D14" s="679">
        <v>562</v>
      </c>
      <c r="E14" s="908">
        <v>592</v>
      </c>
      <c r="F14" s="567">
        <f t="shared" si="3"/>
        <v>1.0533807829181494</v>
      </c>
      <c r="G14" s="906">
        <f t="shared" si="8"/>
        <v>30</v>
      </c>
      <c r="H14" s="566">
        <f t="shared" si="0"/>
        <v>0.1027798098024872</v>
      </c>
      <c r="I14" s="571">
        <f t="shared" si="1"/>
        <v>0.10184070187510752</v>
      </c>
      <c r="J14" s="679">
        <v>218544</v>
      </c>
      <c r="K14" s="913">
        <v>238704</v>
      </c>
      <c r="L14" s="567">
        <f t="shared" si="4"/>
        <v>1.0922468701954755</v>
      </c>
      <c r="M14" s="906">
        <f t="shared" si="9"/>
        <v>20160</v>
      </c>
      <c r="N14" s="566">
        <f t="shared" si="5"/>
        <v>6.3906145597723826E-2</v>
      </c>
      <c r="O14" s="571">
        <f t="shared" si="2"/>
        <v>6.2916465361073051E-2</v>
      </c>
      <c r="P14" s="503"/>
      <c r="Q14" s="572">
        <f t="shared" si="6"/>
        <v>388.86832740213521</v>
      </c>
      <c r="R14" s="574">
        <f t="shared" si="6"/>
        <v>403.2162162162162</v>
      </c>
      <c r="S14" s="632">
        <f t="shared" si="7"/>
        <v>14.347888814080989</v>
      </c>
      <c r="T14" s="732"/>
    </row>
    <row r="15" spans="2:26" s="269" customFormat="1" ht="16.899999999999999" customHeight="1" x14ac:dyDescent="0.3">
      <c r="B15" s="903" t="s">
        <v>61</v>
      </c>
      <c r="C15" s="907" t="s">
        <v>165</v>
      </c>
      <c r="D15" s="679">
        <v>956</v>
      </c>
      <c r="E15" s="908">
        <v>1142</v>
      </c>
      <c r="F15" s="567">
        <f t="shared" si="3"/>
        <v>1.1945606694560669</v>
      </c>
      <c r="G15" s="906">
        <f t="shared" si="8"/>
        <v>186</v>
      </c>
      <c r="H15" s="566">
        <f t="shared" si="0"/>
        <v>0.17483540599853695</v>
      </c>
      <c r="I15" s="571">
        <f t="shared" si="1"/>
        <v>0.19645621881988645</v>
      </c>
      <c r="J15" s="679">
        <v>663714</v>
      </c>
      <c r="K15" s="913">
        <v>630724</v>
      </c>
      <c r="L15" s="567">
        <f t="shared" si="4"/>
        <v>0.95029485591685581</v>
      </c>
      <c r="M15" s="906">
        <f t="shared" si="9"/>
        <v>-32990</v>
      </c>
      <c r="N15" s="566">
        <f t="shared" si="5"/>
        <v>0.19408175707979936</v>
      </c>
      <c r="O15" s="571">
        <f t="shared" si="2"/>
        <v>0.16624323303504523</v>
      </c>
      <c r="P15" s="503"/>
      <c r="Q15" s="572">
        <f t="shared" si="6"/>
        <v>694.26150627615061</v>
      </c>
      <c r="R15" s="574">
        <f t="shared" si="6"/>
        <v>552.2977232924693</v>
      </c>
      <c r="S15" s="632">
        <f t="shared" si="7"/>
        <v>-141.96378298368131</v>
      </c>
      <c r="T15" s="732"/>
    </row>
    <row r="16" spans="2:26" s="269" customFormat="1" ht="16.899999999999999" customHeight="1" x14ac:dyDescent="0.3">
      <c r="B16" s="903" t="s">
        <v>63</v>
      </c>
      <c r="C16" s="907" t="s">
        <v>166</v>
      </c>
      <c r="D16" s="679">
        <v>841</v>
      </c>
      <c r="E16" s="908">
        <v>837</v>
      </c>
      <c r="F16" s="567">
        <f t="shared" si="3"/>
        <v>0.99524375743162896</v>
      </c>
      <c r="G16" s="906">
        <f t="shared" si="8"/>
        <v>-4</v>
      </c>
      <c r="H16" s="566">
        <f t="shared" si="0"/>
        <v>0.1538039502560351</v>
      </c>
      <c r="I16" s="571">
        <f t="shared" si="1"/>
        <v>0.14398761396869086</v>
      </c>
      <c r="J16" s="679">
        <v>659957</v>
      </c>
      <c r="K16" s="913">
        <v>805976</v>
      </c>
      <c r="L16" s="567">
        <f t="shared" si="4"/>
        <v>1.2212553242105166</v>
      </c>
      <c r="M16" s="906">
        <f t="shared" si="9"/>
        <v>146019</v>
      </c>
      <c r="N16" s="566">
        <f t="shared" si="5"/>
        <v>0.19298314357857924</v>
      </c>
      <c r="O16" s="571">
        <f t="shared" si="2"/>
        <v>0.21243532192948678</v>
      </c>
      <c r="P16" s="503"/>
      <c r="Q16" s="572">
        <f t="shared" si="6"/>
        <v>784.72889417360284</v>
      </c>
      <c r="R16" s="574">
        <f t="shared" si="6"/>
        <v>962.93428912783747</v>
      </c>
      <c r="S16" s="632">
        <f t="shared" si="7"/>
        <v>178.20539495423463</v>
      </c>
      <c r="T16" s="732"/>
    </row>
    <row r="17" spans="2:26" s="269" customFormat="1" ht="16.899999999999999" customHeight="1" x14ac:dyDescent="0.3">
      <c r="B17" s="903" t="s">
        <v>65</v>
      </c>
      <c r="C17" s="907" t="s">
        <v>167</v>
      </c>
      <c r="D17" s="679">
        <v>129</v>
      </c>
      <c r="E17" s="908">
        <v>141</v>
      </c>
      <c r="F17" s="567">
        <f t="shared" si="3"/>
        <v>1.0930232558139534</v>
      </c>
      <c r="G17" s="906">
        <f t="shared" si="8"/>
        <v>12</v>
      </c>
      <c r="H17" s="566">
        <f t="shared" si="0"/>
        <v>2.3591806876371618E-2</v>
      </c>
      <c r="I17" s="571">
        <f t="shared" si="1"/>
        <v>2.4255977980388782E-2</v>
      </c>
      <c r="J17" s="679">
        <v>58802</v>
      </c>
      <c r="K17" s="913">
        <v>96262</v>
      </c>
      <c r="L17" s="567">
        <f t="shared" si="4"/>
        <v>1.6370531614570933</v>
      </c>
      <c r="M17" s="906">
        <f t="shared" si="9"/>
        <v>37460</v>
      </c>
      <c r="N17" s="566">
        <f t="shared" si="5"/>
        <v>1.7194748761976335E-2</v>
      </c>
      <c r="O17" s="571">
        <f t="shared" si="2"/>
        <v>2.5372280265884166E-2</v>
      </c>
      <c r="P17" s="503"/>
      <c r="Q17" s="572">
        <f t="shared" si="6"/>
        <v>455.82945736434107</v>
      </c>
      <c r="R17" s="574">
        <f t="shared" si="6"/>
        <v>682.70921985815608</v>
      </c>
      <c r="S17" s="632">
        <f t="shared" si="7"/>
        <v>226.87976249381501</v>
      </c>
      <c r="T17" s="732"/>
    </row>
    <row r="18" spans="2:26" s="269" customFormat="1" ht="16.899999999999999" customHeight="1" x14ac:dyDescent="0.3">
      <c r="B18" s="903" t="s">
        <v>66</v>
      </c>
      <c r="C18" s="907" t="s">
        <v>168</v>
      </c>
      <c r="D18" s="679">
        <v>734</v>
      </c>
      <c r="E18" s="908">
        <v>937</v>
      </c>
      <c r="F18" s="567">
        <f t="shared" si="3"/>
        <v>1.276566757493188</v>
      </c>
      <c r="G18" s="906">
        <f t="shared" si="8"/>
        <v>203</v>
      </c>
      <c r="H18" s="566">
        <f t="shared" si="0"/>
        <v>0.13423555230431602</v>
      </c>
      <c r="I18" s="571">
        <f t="shared" si="1"/>
        <v>0.16119043523137794</v>
      </c>
      <c r="J18" s="679">
        <v>495622</v>
      </c>
      <c r="K18" s="913">
        <v>662070</v>
      </c>
      <c r="L18" s="567">
        <f t="shared" si="4"/>
        <v>1.3358365851394813</v>
      </c>
      <c r="M18" s="906">
        <f t="shared" si="9"/>
        <v>166448</v>
      </c>
      <c r="N18" s="566">
        <f t="shared" si="5"/>
        <v>0.14492867199939177</v>
      </c>
      <c r="O18" s="571">
        <f t="shared" si="2"/>
        <v>0.17450526267513586</v>
      </c>
      <c r="P18" s="503"/>
      <c r="Q18" s="572">
        <f t="shared" si="6"/>
        <v>675.23433242506815</v>
      </c>
      <c r="R18" s="574">
        <f t="shared" si="6"/>
        <v>706.58484525080041</v>
      </c>
      <c r="S18" s="632">
        <f t="shared" si="7"/>
        <v>31.350512825732267</v>
      </c>
      <c r="T18" s="732"/>
    </row>
    <row r="19" spans="2:26" s="269" customFormat="1" ht="16.899999999999999" customHeight="1" x14ac:dyDescent="0.3">
      <c r="B19" s="903" t="s">
        <v>67</v>
      </c>
      <c r="C19" s="907" t="s">
        <v>169</v>
      </c>
      <c r="D19" s="679">
        <v>338</v>
      </c>
      <c r="E19" s="908">
        <v>336</v>
      </c>
      <c r="F19" s="567">
        <f t="shared" si="3"/>
        <v>0.99408284023668636</v>
      </c>
      <c r="G19" s="906">
        <f t="shared" si="8"/>
        <v>-2</v>
      </c>
      <c r="H19" s="566">
        <f t="shared" si="0"/>
        <v>6.1814191660570596E-2</v>
      </c>
      <c r="I19" s="571">
        <f t="shared" si="1"/>
        <v>5.7801479442628589E-2</v>
      </c>
      <c r="J19" s="679">
        <v>347131</v>
      </c>
      <c r="K19" s="913">
        <v>357348</v>
      </c>
      <c r="L19" s="567">
        <f t="shared" si="4"/>
        <v>1.0294326925569885</v>
      </c>
      <c r="M19" s="906">
        <f t="shared" si="9"/>
        <v>10217</v>
      </c>
      <c r="N19" s="566">
        <f t="shared" si="5"/>
        <v>0.10150726731222759</v>
      </c>
      <c r="O19" s="571">
        <f t="shared" si="2"/>
        <v>9.4188086767916457E-2</v>
      </c>
      <c r="P19" s="503"/>
      <c r="Q19" s="572">
        <f t="shared" si="6"/>
        <v>1027.0147928994083</v>
      </c>
      <c r="R19" s="574">
        <f t="shared" si="6"/>
        <v>1063.5357142857142</v>
      </c>
      <c r="S19" s="632">
        <f t="shared" si="7"/>
        <v>36.520921386305872</v>
      </c>
      <c r="T19" s="732"/>
    </row>
    <row r="20" spans="2:26" s="269" customFormat="1" ht="16.899999999999999" customHeight="1" x14ac:dyDescent="0.3">
      <c r="B20" s="903" t="s">
        <v>22</v>
      </c>
      <c r="C20" s="907" t="s">
        <v>170</v>
      </c>
      <c r="D20" s="679">
        <v>296</v>
      </c>
      <c r="E20" s="908">
        <v>330</v>
      </c>
      <c r="F20" s="567">
        <f t="shared" si="3"/>
        <v>1.1148648648648649</v>
      </c>
      <c r="G20" s="906">
        <f t="shared" si="8"/>
        <v>34</v>
      </c>
      <c r="H20" s="566">
        <f t="shared" si="0"/>
        <v>5.4133138258961232E-2</v>
      </c>
      <c r="I20" s="571">
        <f t="shared" si="1"/>
        <v>5.6769310166867364E-2</v>
      </c>
      <c r="J20" s="679">
        <v>206991</v>
      </c>
      <c r="K20" s="913">
        <v>174293</v>
      </c>
      <c r="L20" s="567">
        <f t="shared" si="4"/>
        <v>0.84203177915948035</v>
      </c>
      <c r="M20" s="906">
        <f t="shared" si="9"/>
        <v>-32698</v>
      </c>
      <c r="N20" s="566">
        <f t="shared" si="5"/>
        <v>6.0527843287477359E-2</v>
      </c>
      <c r="O20" s="571">
        <f t="shared" si="2"/>
        <v>4.5939320234170793E-2</v>
      </c>
      <c r="P20" s="503"/>
      <c r="Q20" s="572">
        <f t="shared" si="6"/>
        <v>699.29391891891896</v>
      </c>
      <c r="R20" s="574">
        <f t="shared" si="6"/>
        <v>528.16060606060603</v>
      </c>
      <c r="S20" s="632">
        <f t="shared" si="7"/>
        <v>-171.13331285831293</v>
      </c>
      <c r="T20" s="732"/>
    </row>
    <row r="21" spans="2:26" s="274" customFormat="1" ht="16.899999999999999" customHeight="1" x14ac:dyDescent="0.3">
      <c r="B21" s="903" t="s">
        <v>24</v>
      </c>
      <c r="C21" s="907" t="s">
        <v>71</v>
      </c>
      <c r="D21" s="679">
        <v>41</v>
      </c>
      <c r="E21" s="908">
        <v>0</v>
      </c>
      <c r="F21" s="567">
        <f t="shared" si="3"/>
        <v>0</v>
      </c>
      <c r="G21" s="906">
        <f t="shared" si="8"/>
        <v>-41</v>
      </c>
      <c r="H21" s="566">
        <f t="shared" si="0"/>
        <v>7.4981711777615213E-3</v>
      </c>
      <c r="I21" s="571">
        <f t="shared" si="1"/>
        <v>0</v>
      </c>
      <c r="J21" s="679">
        <v>36735</v>
      </c>
      <c r="K21" s="913">
        <v>0</v>
      </c>
      <c r="L21" s="567">
        <f t="shared" si="4"/>
        <v>0</v>
      </c>
      <c r="M21" s="906">
        <f t="shared" si="9"/>
        <v>-36735</v>
      </c>
      <c r="N21" s="566">
        <f t="shared" si="5"/>
        <v>1.0741966187735123E-2</v>
      </c>
      <c r="O21" s="571">
        <f t="shared" si="2"/>
        <v>0</v>
      </c>
      <c r="P21" s="503"/>
      <c r="Q21" s="572">
        <f t="shared" si="6"/>
        <v>895.97560975609758</v>
      </c>
      <c r="R21" s="574"/>
      <c r="S21" s="632"/>
      <c r="T21" s="732"/>
      <c r="U21" s="273"/>
      <c r="V21" s="273"/>
      <c r="W21" s="273"/>
      <c r="X21" s="273"/>
      <c r="Y21" s="273"/>
      <c r="Z21" s="273"/>
    </row>
    <row r="22" spans="2:26" ht="18" customHeight="1" x14ac:dyDescent="0.25">
      <c r="B22" s="1219" t="s">
        <v>297</v>
      </c>
      <c r="C22" s="1219"/>
      <c r="D22" s="603">
        <f>SUM(D11:D21)</f>
        <v>5468</v>
      </c>
      <c r="E22" s="604">
        <f>SUM(E11:E21)</f>
        <v>5813</v>
      </c>
      <c r="F22" s="568">
        <f t="shared" si="3"/>
        <v>1.0630943672275055</v>
      </c>
      <c r="G22" s="569">
        <f t="shared" si="8"/>
        <v>345</v>
      </c>
      <c r="H22" s="566">
        <f t="shared" si="0"/>
        <v>1</v>
      </c>
      <c r="I22" s="571">
        <f t="shared" si="1"/>
        <v>1</v>
      </c>
      <c r="J22" s="603">
        <f>SUM(J11:J21)</f>
        <v>3419765</v>
      </c>
      <c r="K22" s="604">
        <f>SUM(K11:K21)</f>
        <v>3793983</v>
      </c>
      <c r="L22" s="568">
        <f t="shared" si="4"/>
        <v>1.1094279870108035</v>
      </c>
      <c r="M22" s="569">
        <f t="shared" si="9"/>
        <v>374218</v>
      </c>
      <c r="N22" s="566">
        <f t="shared" si="5"/>
        <v>1</v>
      </c>
      <c r="O22" s="571">
        <f t="shared" si="2"/>
        <v>1</v>
      </c>
      <c r="P22" s="381"/>
      <c r="Q22" s="573">
        <f t="shared" si="6"/>
        <v>625.41422823701532</v>
      </c>
      <c r="R22" s="575">
        <f t="shared" si="6"/>
        <v>652.67211422673313</v>
      </c>
      <c r="S22" s="633">
        <f t="shared" si="7"/>
        <v>27.257885989717806</v>
      </c>
      <c r="T22" s="732"/>
    </row>
    <row r="23" spans="2:26" s="266" customFormat="1" ht="7.15" customHeight="1" x14ac:dyDescent="0.25">
      <c r="B23" s="275"/>
      <c r="C23" s="275"/>
      <c r="D23" s="358"/>
      <c r="E23" s="358"/>
      <c r="F23" s="358"/>
      <c r="G23" s="358"/>
      <c r="H23" s="359"/>
      <c r="I23" s="360"/>
      <c r="J23" s="358"/>
      <c r="K23" s="358"/>
      <c r="L23" s="358"/>
      <c r="M23" s="358"/>
      <c r="N23" s="359"/>
      <c r="O23" s="360"/>
      <c r="P23" s="354"/>
      <c r="Q23" s="355"/>
      <c r="R23" s="367"/>
      <c r="S23" s="367"/>
      <c r="T23" s="357"/>
    </row>
    <row r="24" spans="2:26" s="266" customFormat="1" ht="16.899999999999999" customHeight="1" x14ac:dyDescent="0.3">
      <c r="B24" s="903" t="s">
        <v>53</v>
      </c>
      <c r="C24" s="929" t="s">
        <v>324</v>
      </c>
      <c r="D24" s="679">
        <v>17</v>
      </c>
      <c r="E24" s="908">
        <v>24</v>
      </c>
      <c r="F24" s="567">
        <f>IF(D24=0,"",E24/D24)</f>
        <v>1.411764705882353</v>
      </c>
      <c r="G24" s="906">
        <f>SUM(E24)-D24</f>
        <v>7</v>
      </c>
      <c r="H24" s="566">
        <f t="shared" ref="H24:H32" si="10">SUM(D24)/$D$35</f>
        <v>4.2929292929292928E-2</v>
      </c>
      <c r="I24" s="571">
        <f t="shared" ref="I24:I32" si="11">SUM(E24)/$E$35</f>
        <v>5.9405940594059403E-2</v>
      </c>
      <c r="J24" s="679">
        <v>15608</v>
      </c>
      <c r="K24" s="922">
        <v>17611</v>
      </c>
      <c r="L24" s="567">
        <f>IF(J24=0,"",K24/J24)</f>
        <v>1.1283316248077908</v>
      </c>
      <c r="M24" s="906">
        <f>SUM(K24)-J24</f>
        <v>2003</v>
      </c>
      <c r="N24" s="566">
        <f t="shared" ref="N24:N32" si="12">SUM(J24)/$J$35</f>
        <v>4.5570669866657323E-2</v>
      </c>
      <c r="O24" s="571">
        <f t="shared" ref="O24:O32" si="13">SUM(K24)/$K$35</f>
        <v>5.0580014417788449E-2</v>
      </c>
      <c r="P24" s="503"/>
      <c r="Q24" s="572">
        <f>IF(D24=0,"",J24/D24)</f>
        <v>918.11764705882354</v>
      </c>
      <c r="R24" s="574">
        <f>IF(E24=0,"",K24/E24)</f>
        <v>733.79166666666663</v>
      </c>
      <c r="S24" s="632">
        <f>IF(Q24="","",R24-Q24)</f>
        <v>-184.32598039215691</v>
      </c>
      <c r="T24" s="357"/>
    </row>
    <row r="25" spans="2:26" s="266" customFormat="1" ht="16.899999999999999" customHeight="1" x14ac:dyDescent="0.3">
      <c r="B25" s="903" t="s">
        <v>55</v>
      </c>
      <c r="C25" s="905" t="s">
        <v>330</v>
      </c>
      <c r="D25" s="679">
        <v>43</v>
      </c>
      <c r="E25" s="908">
        <v>41</v>
      </c>
      <c r="F25" s="567">
        <f>IF(D25=0,"",E25/D25)</f>
        <v>0.95348837209302328</v>
      </c>
      <c r="G25" s="906">
        <f>SUM(E25)-D25</f>
        <v>-2</v>
      </c>
      <c r="H25" s="566">
        <f t="shared" si="10"/>
        <v>0.10858585858585859</v>
      </c>
      <c r="I25" s="571">
        <f t="shared" si="11"/>
        <v>0.10148514851485149</v>
      </c>
      <c r="J25" s="679">
        <v>52553</v>
      </c>
      <c r="K25" s="922">
        <v>51114</v>
      </c>
      <c r="L25" s="567">
        <f t="shared" ref="L25:L35" si="14">IF(J25=0,"",K25/J25)</f>
        <v>0.97261811885144522</v>
      </c>
      <c r="M25" s="906">
        <f t="shared" ref="M25:M35" si="15">SUM(K25)-J25</f>
        <v>-1439</v>
      </c>
      <c r="N25" s="566">
        <f t="shared" si="12"/>
        <v>0.15343896806140711</v>
      </c>
      <c r="O25" s="571">
        <f t="shared" si="13"/>
        <v>0.14680295593383902</v>
      </c>
      <c r="P25" s="503"/>
      <c r="Q25" s="572">
        <f t="shared" ref="Q25:R35" si="16">IF(D25=0,"",J25/D25)</f>
        <v>1222.1627906976744</v>
      </c>
      <c r="R25" s="574">
        <f t="shared" si="16"/>
        <v>1246.6829268292684</v>
      </c>
      <c r="S25" s="632">
        <f t="shared" ref="S25:S35" si="17">IF(Q25="","",R25-Q25)</f>
        <v>24.520136131593972</v>
      </c>
      <c r="T25" s="357"/>
    </row>
    <row r="26" spans="2:26" s="266" customFormat="1" ht="16.899999999999999" customHeight="1" x14ac:dyDescent="0.3">
      <c r="B26" s="903" t="s">
        <v>57</v>
      </c>
      <c r="C26" s="907" t="s">
        <v>163</v>
      </c>
      <c r="D26" s="679">
        <v>2</v>
      </c>
      <c r="E26" s="908">
        <v>2</v>
      </c>
      <c r="F26" s="567">
        <f t="shared" ref="F26:F35" si="18">IF(D26=0,"",E26/D26)</f>
        <v>1</v>
      </c>
      <c r="G26" s="906">
        <f t="shared" ref="G26:G35" si="19">SUM(E26)-D26</f>
        <v>0</v>
      </c>
      <c r="H26" s="566">
        <f t="shared" si="10"/>
        <v>5.0505050505050509E-3</v>
      </c>
      <c r="I26" s="571">
        <f t="shared" si="11"/>
        <v>4.9504950495049506E-3</v>
      </c>
      <c r="J26" s="679">
        <v>5433</v>
      </c>
      <c r="K26" s="922">
        <v>4936</v>
      </c>
      <c r="L26" s="567">
        <f t="shared" si="14"/>
        <v>0.90852199521443033</v>
      </c>
      <c r="M26" s="906">
        <f t="shared" si="15"/>
        <v>-497</v>
      </c>
      <c r="N26" s="566">
        <f t="shared" si="12"/>
        <v>1.5862727408095158E-2</v>
      </c>
      <c r="O26" s="571">
        <f t="shared" si="13"/>
        <v>1.4176534618488659E-2</v>
      </c>
      <c r="P26" s="503"/>
      <c r="Q26" s="572">
        <f t="shared" si="16"/>
        <v>2716.5</v>
      </c>
      <c r="R26" s="574">
        <f t="shared" si="16"/>
        <v>2468</v>
      </c>
      <c r="S26" s="632">
        <f t="shared" si="17"/>
        <v>-248.5</v>
      </c>
      <c r="T26" s="357"/>
    </row>
    <row r="27" spans="2:26" s="266" customFormat="1" ht="16.899999999999999" customHeight="1" x14ac:dyDescent="0.3">
      <c r="B27" s="903" t="s">
        <v>59</v>
      </c>
      <c r="C27" s="907" t="s">
        <v>164</v>
      </c>
      <c r="D27" s="679">
        <v>0</v>
      </c>
      <c r="E27" s="908">
        <v>16</v>
      </c>
      <c r="F27" s="567" t="str">
        <f t="shared" si="18"/>
        <v/>
      </c>
      <c r="G27" s="906">
        <f t="shared" si="19"/>
        <v>16</v>
      </c>
      <c r="H27" s="566">
        <f t="shared" si="10"/>
        <v>0</v>
      </c>
      <c r="I27" s="571">
        <f t="shared" si="11"/>
        <v>3.9603960396039604E-2</v>
      </c>
      <c r="J27" s="679">
        <v>0</v>
      </c>
      <c r="K27" s="922">
        <v>16555</v>
      </c>
      <c r="L27" s="567" t="str">
        <f t="shared" si="14"/>
        <v/>
      </c>
      <c r="M27" s="906">
        <f t="shared" si="15"/>
        <v>16555</v>
      </c>
      <c r="N27" s="566">
        <f t="shared" si="12"/>
        <v>0</v>
      </c>
      <c r="O27" s="571">
        <f t="shared" si="13"/>
        <v>4.7547109118533173E-2</v>
      </c>
      <c r="P27" s="503"/>
      <c r="Q27" s="572" t="str">
        <f t="shared" si="16"/>
        <v/>
      </c>
      <c r="R27" s="574">
        <f t="shared" si="16"/>
        <v>1034.6875</v>
      </c>
      <c r="S27" s="632" t="str">
        <f t="shared" si="17"/>
        <v/>
      </c>
      <c r="T27" s="357"/>
    </row>
    <row r="28" spans="2:26" s="266" customFormat="1" ht="16.899999999999999" customHeight="1" x14ac:dyDescent="0.3">
      <c r="B28" s="903" t="s">
        <v>61</v>
      </c>
      <c r="C28" s="907" t="s">
        <v>165</v>
      </c>
      <c r="D28" s="679">
        <v>26</v>
      </c>
      <c r="E28" s="908">
        <v>10</v>
      </c>
      <c r="F28" s="567">
        <f t="shared" si="18"/>
        <v>0.38461538461538464</v>
      </c>
      <c r="G28" s="906">
        <f t="shared" si="19"/>
        <v>-16</v>
      </c>
      <c r="H28" s="566">
        <f t="shared" si="10"/>
        <v>6.5656565656565663E-2</v>
      </c>
      <c r="I28" s="571">
        <f t="shared" si="11"/>
        <v>2.4752475247524754E-2</v>
      </c>
      <c r="J28" s="679">
        <v>27086</v>
      </c>
      <c r="K28" s="922">
        <v>9519</v>
      </c>
      <c r="L28" s="567">
        <f t="shared" si="14"/>
        <v>0.35143616628516577</v>
      </c>
      <c r="M28" s="906">
        <f t="shared" si="15"/>
        <v>-17567</v>
      </c>
      <c r="N28" s="566">
        <f t="shared" si="12"/>
        <v>7.9082980779618159E-2</v>
      </c>
      <c r="O28" s="571">
        <f t="shared" si="13"/>
        <v>2.7339228734480053E-2</v>
      </c>
      <c r="P28" s="503"/>
      <c r="Q28" s="572">
        <f t="shared" si="16"/>
        <v>1041.7692307692307</v>
      </c>
      <c r="R28" s="574">
        <f t="shared" si="16"/>
        <v>951.9</v>
      </c>
      <c r="S28" s="632">
        <f t="shared" si="17"/>
        <v>-89.869230769230739</v>
      </c>
      <c r="T28" s="357"/>
    </row>
    <row r="29" spans="2:26" s="266" customFormat="1" ht="16.899999999999999" customHeight="1" x14ac:dyDescent="0.3">
      <c r="B29" s="903" t="s">
        <v>63</v>
      </c>
      <c r="C29" s="907" t="s">
        <v>166</v>
      </c>
      <c r="D29" s="679">
        <v>164</v>
      </c>
      <c r="E29" s="908">
        <v>161</v>
      </c>
      <c r="F29" s="567">
        <f t="shared" si="18"/>
        <v>0.98170731707317072</v>
      </c>
      <c r="G29" s="906">
        <f t="shared" si="19"/>
        <v>-3</v>
      </c>
      <c r="H29" s="566">
        <f t="shared" si="10"/>
        <v>0.41414141414141414</v>
      </c>
      <c r="I29" s="571">
        <f t="shared" si="11"/>
        <v>0.39851485148514854</v>
      </c>
      <c r="J29" s="679">
        <v>143740</v>
      </c>
      <c r="K29" s="922">
        <v>155789</v>
      </c>
      <c r="L29" s="567">
        <f t="shared" si="14"/>
        <v>1.0838249617364686</v>
      </c>
      <c r="M29" s="906">
        <f t="shared" si="15"/>
        <v>12049</v>
      </c>
      <c r="N29" s="566">
        <f t="shared" si="12"/>
        <v>0.41967760678071014</v>
      </c>
      <c r="O29" s="571">
        <f t="shared" si="13"/>
        <v>0.44743682165310572</v>
      </c>
      <c r="P29" s="503"/>
      <c r="Q29" s="572">
        <f t="shared" si="16"/>
        <v>876.46341463414637</v>
      </c>
      <c r="R29" s="574">
        <f t="shared" si="16"/>
        <v>967.63354037267084</v>
      </c>
      <c r="S29" s="632">
        <f t="shared" si="17"/>
        <v>91.170125738524462</v>
      </c>
      <c r="T29" s="357"/>
    </row>
    <row r="30" spans="2:26" s="266" customFormat="1" ht="16.899999999999999" customHeight="1" x14ac:dyDescent="0.3">
      <c r="B30" s="953" t="s">
        <v>65</v>
      </c>
      <c r="C30" s="956" t="s">
        <v>167</v>
      </c>
      <c r="D30" s="679">
        <v>0</v>
      </c>
      <c r="E30" s="954">
        <v>0</v>
      </c>
      <c r="F30" s="567" t="str">
        <f t="shared" ref="F30" si="20">IF(D30=0,"",E30/D30)</f>
        <v/>
      </c>
      <c r="G30" s="955">
        <f t="shared" ref="G30" si="21">SUM(E30)-D30</f>
        <v>0</v>
      </c>
      <c r="H30" s="566">
        <f t="shared" si="10"/>
        <v>0</v>
      </c>
      <c r="I30" s="571">
        <f t="shared" si="11"/>
        <v>0</v>
      </c>
      <c r="J30" s="679">
        <v>0</v>
      </c>
      <c r="K30" s="954">
        <v>0</v>
      </c>
      <c r="L30" s="567" t="str">
        <f t="shared" ref="L30" si="22">IF(J30=0,"",K30/J30)</f>
        <v/>
      </c>
      <c r="M30" s="955">
        <f t="shared" ref="M30" si="23">SUM(K30)-J30</f>
        <v>0</v>
      </c>
      <c r="N30" s="566">
        <f t="shared" si="12"/>
        <v>0</v>
      </c>
      <c r="O30" s="571">
        <f t="shared" si="13"/>
        <v>0</v>
      </c>
      <c r="P30" s="503"/>
      <c r="Q30" s="572" t="str">
        <f t="shared" ref="Q30" si="24">IF(D30=0,"",J30/D30)</f>
        <v/>
      </c>
      <c r="R30" s="574" t="str">
        <f t="shared" ref="R30" si="25">IF(E30=0,"",K30/E30)</f>
        <v/>
      </c>
      <c r="S30" s="632" t="str">
        <f t="shared" ref="S30" si="26">IF(Q30="","",R30-Q30)</f>
        <v/>
      </c>
      <c r="T30" s="357"/>
    </row>
    <row r="31" spans="2:26" s="266" customFormat="1" ht="16.899999999999999" customHeight="1" x14ac:dyDescent="0.3">
      <c r="B31" s="953" t="s">
        <v>66</v>
      </c>
      <c r="C31" s="907" t="s">
        <v>168</v>
      </c>
      <c r="D31" s="679">
        <v>23</v>
      </c>
      <c r="E31" s="908">
        <v>27</v>
      </c>
      <c r="F31" s="567">
        <f t="shared" si="18"/>
        <v>1.173913043478261</v>
      </c>
      <c r="G31" s="906">
        <f t="shared" si="19"/>
        <v>4</v>
      </c>
      <c r="H31" s="566">
        <f t="shared" si="10"/>
        <v>5.808080808080808E-2</v>
      </c>
      <c r="I31" s="571">
        <f t="shared" si="11"/>
        <v>6.6831683168316836E-2</v>
      </c>
      <c r="J31" s="679">
        <v>7858</v>
      </c>
      <c r="K31" s="922">
        <v>6954</v>
      </c>
      <c r="L31" s="567">
        <f t="shared" si="14"/>
        <v>0.88495800458131835</v>
      </c>
      <c r="M31" s="906">
        <f t="shared" si="15"/>
        <v>-904</v>
      </c>
      <c r="N31" s="566">
        <f t="shared" si="12"/>
        <v>2.2942998706573119E-2</v>
      </c>
      <c r="O31" s="571">
        <f t="shared" si="13"/>
        <v>1.9972370692254892E-2</v>
      </c>
      <c r="P31" s="503"/>
      <c r="Q31" s="572">
        <f t="shared" si="16"/>
        <v>341.6521739130435</v>
      </c>
      <c r="R31" s="574">
        <f t="shared" si="16"/>
        <v>257.55555555555554</v>
      </c>
      <c r="S31" s="632">
        <f t="shared" si="17"/>
        <v>-84.096618357487955</v>
      </c>
      <c r="T31" s="357"/>
    </row>
    <row r="32" spans="2:26" s="266" customFormat="1" ht="16.899999999999999" customHeight="1" x14ac:dyDescent="0.3">
      <c r="B32" s="953" t="s">
        <v>67</v>
      </c>
      <c r="C32" s="907" t="s">
        <v>169</v>
      </c>
      <c r="D32" s="679">
        <v>0</v>
      </c>
      <c r="E32" s="908">
        <v>0</v>
      </c>
      <c r="F32" s="567" t="str">
        <f t="shared" si="18"/>
        <v/>
      </c>
      <c r="G32" s="906">
        <f t="shared" si="19"/>
        <v>0</v>
      </c>
      <c r="H32" s="566">
        <f t="shared" si="10"/>
        <v>0</v>
      </c>
      <c r="I32" s="571">
        <f t="shared" si="11"/>
        <v>0</v>
      </c>
      <c r="J32" s="679">
        <v>0</v>
      </c>
      <c r="K32" s="922">
        <v>0</v>
      </c>
      <c r="L32" s="567" t="str">
        <f t="shared" si="14"/>
        <v/>
      </c>
      <c r="M32" s="906">
        <f t="shared" si="15"/>
        <v>0</v>
      </c>
      <c r="N32" s="566">
        <f t="shared" si="12"/>
        <v>0</v>
      </c>
      <c r="O32" s="571">
        <f t="shared" si="13"/>
        <v>0</v>
      </c>
      <c r="P32" s="503"/>
      <c r="Q32" s="572" t="str">
        <f t="shared" si="16"/>
        <v/>
      </c>
      <c r="R32" s="574" t="str">
        <f t="shared" si="16"/>
        <v/>
      </c>
      <c r="S32" s="632" t="str">
        <f t="shared" si="17"/>
        <v/>
      </c>
      <c r="T32" s="357"/>
    </row>
    <row r="33" spans="2:20" s="266" customFormat="1" ht="16.899999999999999" customHeight="1" x14ac:dyDescent="0.3">
      <c r="B33" s="969" t="s">
        <v>22</v>
      </c>
      <c r="C33" s="987" t="s">
        <v>170</v>
      </c>
      <c r="D33" s="679">
        <v>121</v>
      </c>
      <c r="E33" s="989">
        <v>123</v>
      </c>
      <c r="F33" s="567"/>
      <c r="G33" s="985"/>
      <c r="H33" s="566"/>
      <c r="I33" s="571"/>
      <c r="J33" s="679">
        <v>90223</v>
      </c>
      <c r="K33" s="989">
        <v>85703</v>
      </c>
      <c r="L33" s="567"/>
      <c r="M33" s="985"/>
      <c r="N33" s="566"/>
      <c r="O33" s="571"/>
      <c r="P33" s="503"/>
      <c r="Q33" s="572"/>
      <c r="R33" s="574"/>
      <c r="S33" s="632"/>
      <c r="T33" s="357"/>
    </row>
    <row r="34" spans="2:20" s="266" customFormat="1" ht="16.899999999999999" customHeight="1" x14ac:dyDescent="0.3">
      <c r="B34" s="969" t="s">
        <v>24</v>
      </c>
      <c r="C34" s="907" t="s">
        <v>71</v>
      </c>
      <c r="D34" s="679">
        <v>0</v>
      </c>
      <c r="E34" s="908">
        <v>0</v>
      </c>
      <c r="F34" s="567" t="str">
        <f t="shared" si="18"/>
        <v/>
      </c>
      <c r="G34" s="906">
        <f t="shared" si="19"/>
        <v>0</v>
      </c>
      <c r="H34" s="566">
        <f>SUM(D34)/$D$35</f>
        <v>0</v>
      </c>
      <c r="I34" s="571">
        <f>SUM(E34)/$E$35</f>
        <v>0</v>
      </c>
      <c r="J34" s="679">
        <v>0</v>
      </c>
      <c r="K34" s="922">
        <v>0</v>
      </c>
      <c r="L34" s="567" t="str">
        <f t="shared" si="14"/>
        <v/>
      </c>
      <c r="M34" s="906">
        <f t="shared" si="15"/>
        <v>0</v>
      </c>
      <c r="N34" s="566">
        <f>SUM(J34)/$J$35</f>
        <v>0</v>
      </c>
      <c r="O34" s="571">
        <f>SUM(K34)/$K$35</f>
        <v>0</v>
      </c>
      <c r="P34" s="503"/>
      <c r="Q34" s="572" t="str">
        <f t="shared" si="16"/>
        <v/>
      </c>
      <c r="R34" s="574"/>
      <c r="S34" s="632"/>
      <c r="T34" s="357"/>
    </row>
    <row r="35" spans="2:20" s="266" customFormat="1" ht="24.75" customHeight="1" x14ac:dyDescent="0.25">
      <c r="B35" s="1214" t="s">
        <v>295</v>
      </c>
      <c r="C35" s="1214"/>
      <c r="D35" s="603">
        <f>SUM(D24:D34)</f>
        <v>396</v>
      </c>
      <c r="E35" s="604">
        <f>SUM(E24:E34)</f>
        <v>404</v>
      </c>
      <c r="F35" s="568">
        <f t="shared" si="18"/>
        <v>1.0202020202020201</v>
      </c>
      <c r="G35" s="569">
        <f t="shared" si="19"/>
        <v>8</v>
      </c>
      <c r="H35" s="566">
        <f>SUM(D35)/$D$35</f>
        <v>1</v>
      </c>
      <c r="I35" s="571">
        <f>SUM(E35)/$E$35</f>
        <v>1</v>
      </c>
      <c r="J35" s="603">
        <f>SUM(J24:J34)</f>
        <v>342501</v>
      </c>
      <c r="K35" s="551">
        <f>SUM(K24:K34)</f>
        <v>348181</v>
      </c>
      <c r="L35" s="568">
        <f t="shared" si="14"/>
        <v>1.0165838931857134</v>
      </c>
      <c r="M35" s="569">
        <f t="shared" si="15"/>
        <v>5680</v>
      </c>
      <c r="N35" s="566">
        <f>SUM(J35)/$J$35</f>
        <v>1</v>
      </c>
      <c r="O35" s="571">
        <f>SUM(K35)/$K$35</f>
        <v>1</v>
      </c>
      <c r="P35" s="381"/>
      <c r="Q35" s="573">
        <f t="shared" si="16"/>
        <v>864.90151515151513</v>
      </c>
      <c r="R35" s="575">
        <f t="shared" si="16"/>
        <v>861.83415841584156</v>
      </c>
      <c r="S35" s="633">
        <f t="shared" si="17"/>
        <v>-3.0673567356735703</v>
      </c>
      <c r="T35" s="357"/>
    </row>
    <row r="36" spans="2:20" s="266" customFormat="1" ht="21" customHeight="1" x14ac:dyDescent="0.25">
      <c r="B36" s="275"/>
      <c r="C36" s="898"/>
      <c r="D36" s="358"/>
      <c r="E36" s="358"/>
      <c r="F36" s="358"/>
      <c r="G36" s="358"/>
      <c r="H36" s="359"/>
      <c r="I36" s="360"/>
      <c r="J36" s="358"/>
      <c r="K36" s="358"/>
      <c r="L36" s="358"/>
      <c r="M36" s="358"/>
      <c r="N36" s="359"/>
      <c r="O36" s="360"/>
      <c r="P36" s="354"/>
      <c r="Q36" s="355"/>
      <c r="R36" s="581"/>
      <c r="S36" s="581"/>
      <c r="T36" s="357"/>
    </row>
    <row r="37" spans="2:20" s="266" customFormat="1" ht="21" customHeight="1" x14ac:dyDescent="0.25">
      <c r="B37" s="275"/>
      <c r="C37" s="275"/>
      <c r="D37" s="358"/>
      <c r="E37" s="358"/>
      <c r="F37" s="358"/>
      <c r="G37" s="358"/>
      <c r="H37" s="359"/>
      <c r="I37" s="360"/>
      <c r="J37" s="358"/>
      <c r="K37" s="358"/>
      <c r="L37" s="358"/>
      <c r="M37" s="358"/>
      <c r="N37" s="359"/>
      <c r="O37" s="360"/>
      <c r="P37" s="354"/>
      <c r="Q37" s="355"/>
      <c r="R37" s="581"/>
      <c r="S37" s="581"/>
      <c r="T37" s="357"/>
    </row>
    <row r="38" spans="2:20" s="266" customFormat="1" ht="21" customHeight="1" x14ac:dyDescent="0.25">
      <c r="B38" s="1106" t="s">
        <v>84</v>
      </c>
      <c r="C38" s="1109" t="s">
        <v>240</v>
      </c>
      <c r="D38" s="1226" t="s">
        <v>230</v>
      </c>
      <c r="E38" s="1227"/>
      <c r="F38" s="1227"/>
      <c r="G38" s="1227"/>
      <c r="H38" s="1227"/>
      <c r="I38" s="1228"/>
      <c r="J38" s="1229" t="s">
        <v>231</v>
      </c>
      <c r="K38" s="1230"/>
      <c r="L38" s="1230"/>
      <c r="M38" s="1230"/>
      <c r="N38" s="1230"/>
      <c r="O38" s="1231"/>
      <c r="P38" s="570"/>
      <c r="Q38" s="1234" t="s">
        <v>238</v>
      </c>
      <c r="R38" s="1235"/>
      <c r="S38" s="1236"/>
      <c r="T38" s="357"/>
    </row>
    <row r="39" spans="2:20" s="266" customFormat="1" ht="21" customHeight="1" x14ac:dyDescent="0.25">
      <c r="B39" s="1107"/>
      <c r="C39" s="1110"/>
      <c r="D39" s="1123" t="s">
        <v>222</v>
      </c>
      <c r="E39" s="1124"/>
      <c r="F39" s="1137" t="str">
        <f>F8</f>
        <v>Indeks19/18</v>
      </c>
      <c r="G39" s="1137" t="str">
        <f>G8</f>
        <v>Razlika 19(-)18</v>
      </c>
      <c r="H39" s="1123" t="s">
        <v>223</v>
      </c>
      <c r="I39" s="1124"/>
      <c r="J39" s="1123" t="s">
        <v>224</v>
      </c>
      <c r="K39" s="1124"/>
      <c r="L39" s="1137" t="str">
        <f>F39</f>
        <v>Indeks19/18</v>
      </c>
      <c r="M39" s="1137" t="str">
        <f>G39</f>
        <v>Razlika 19(-)18</v>
      </c>
      <c r="N39" s="1123" t="s">
        <v>223</v>
      </c>
      <c r="O39" s="1124"/>
      <c r="P39" s="345"/>
      <c r="Q39" s="1123"/>
      <c r="R39" s="1124"/>
      <c r="S39" s="1137" t="str">
        <f>G39</f>
        <v>Razlika 19(-)18</v>
      </c>
      <c r="T39" s="357"/>
    </row>
    <row r="40" spans="2:20" s="266" customFormat="1" ht="21" customHeight="1" x14ac:dyDescent="0.25">
      <c r="B40" s="1108"/>
      <c r="C40" s="1111"/>
      <c r="D40" s="369" t="str">
        <f>D9</f>
        <v>I-I-2018</v>
      </c>
      <c r="E40" s="369" t="str">
        <f>E9</f>
        <v>I-I-2019</v>
      </c>
      <c r="F40" s="1119"/>
      <c r="G40" s="1119"/>
      <c r="H40" s="658" t="str">
        <f>D40</f>
        <v>I-I-2018</v>
      </c>
      <c r="I40" s="658" t="str">
        <f>E40</f>
        <v>I-I-2019</v>
      </c>
      <c r="J40" s="901" t="str">
        <f>D40</f>
        <v>I-I-2018</v>
      </c>
      <c r="K40" s="901" t="str">
        <f>E40</f>
        <v>I-I-2019</v>
      </c>
      <c r="L40" s="1119"/>
      <c r="M40" s="1119"/>
      <c r="N40" s="658" t="str">
        <f>D40</f>
        <v>I-I-2018</v>
      </c>
      <c r="O40" s="658" t="str">
        <f>E40</f>
        <v>I-I-2019</v>
      </c>
      <c r="P40" s="702"/>
      <c r="Q40" s="658" t="str">
        <f>D40</f>
        <v>I-I-2018</v>
      </c>
      <c r="R40" s="658" t="str">
        <f>E40</f>
        <v>I-I-2019</v>
      </c>
      <c r="S40" s="1119"/>
      <c r="T40" s="357"/>
    </row>
    <row r="41" spans="2:20" s="266" customFormat="1" ht="9" customHeight="1" x14ac:dyDescent="0.25">
      <c r="B41" s="396"/>
      <c r="C41" s="397"/>
      <c r="D41" s="620"/>
      <c r="E41" s="620"/>
      <c r="F41" s="910"/>
      <c r="G41" s="910"/>
      <c r="H41" s="911"/>
      <c r="I41" s="911"/>
      <c r="J41" s="911"/>
      <c r="K41" s="911"/>
      <c r="L41" s="910"/>
      <c r="M41" s="910"/>
      <c r="N41" s="911"/>
      <c r="O41" s="911"/>
      <c r="P41" s="345"/>
      <c r="Q41" s="911"/>
      <c r="R41" s="911"/>
      <c r="S41" s="910"/>
      <c r="T41" s="357"/>
    </row>
    <row r="42" spans="2:20" s="266" customFormat="1" ht="16.899999999999999" customHeight="1" x14ac:dyDescent="0.25">
      <c r="B42" s="903" t="s">
        <v>53</v>
      </c>
      <c r="C42" s="907" t="s">
        <v>174</v>
      </c>
      <c r="D42" s="679">
        <v>8</v>
      </c>
      <c r="E42" s="908">
        <v>4</v>
      </c>
      <c r="F42" s="567">
        <f>IF(D42=0,"",E42/D42)</f>
        <v>0.5</v>
      </c>
      <c r="G42" s="906">
        <f>SUM(E42)-D42</f>
        <v>-4</v>
      </c>
      <c r="H42" s="566">
        <f>SUM(D42)/$D$50</f>
        <v>4.6783625730994149E-2</v>
      </c>
      <c r="I42" s="571">
        <f>SUM(E42)/$E$50</f>
        <v>2.4390243902439025E-2</v>
      </c>
      <c r="J42" s="679">
        <v>5674</v>
      </c>
      <c r="K42" s="922">
        <v>2516</v>
      </c>
      <c r="L42" s="567">
        <f>IF(J42=0,"",K42/J42)</f>
        <v>0.44342615438843846</v>
      </c>
      <c r="M42" s="906">
        <f>SUM(K42)-J42</f>
        <v>-3158</v>
      </c>
      <c r="N42" s="566">
        <f>SUM(J42)/$J$50</f>
        <v>4.544726387286941E-2</v>
      </c>
      <c r="O42" s="571">
        <f>SUM(K42)/$K$50</f>
        <v>1.9507202778768471E-2</v>
      </c>
      <c r="P42" s="582"/>
      <c r="Q42" s="572">
        <f t="shared" ref="Q42:R50" si="27">IF(D42=0,"",J42/D42)</f>
        <v>709.25</v>
      </c>
      <c r="R42" s="574">
        <f t="shared" si="27"/>
        <v>629</v>
      </c>
      <c r="S42" s="632">
        <f t="shared" ref="S42:S50" si="28">IF(Q42="","",R42-Q42)</f>
        <v>-80.25</v>
      </c>
      <c r="T42" s="357"/>
    </row>
    <row r="43" spans="2:20" s="266" customFormat="1" ht="16.899999999999999" customHeight="1" x14ac:dyDescent="0.25">
      <c r="B43" s="903" t="s">
        <v>55</v>
      </c>
      <c r="C43" s="907" t="s">
        <v>172</v>
      </c>
      <c r="D43" s="679">
        <v>6</v>
      </c>
      <c r="E43" s="908">
        <v>22</v>
      </c>
      <c r="F43" s="567">
        <f t="shared" ref="F43:F50" si="29">IF(D43=0,"",E43/D43)</f>
        <v>3.6666666666666665</v>
      </c>
      <c r="G43" s="906">
        <f t="shared" ref="G43:G50" si="30">SUM(E43)-D43</f>
        <v>16</v>
      </c>
      <c r="H43" s="566">
        <f t="shared" ref="H43:H50" si="31">SUM(D43)/$D$50</f>
        <v>3.5087719298245612E-2</v>
      </c>
      <c r="I43" s="571">
        <f t="shared" ref="I43:I50" si="32">SUM(E43)/$E$50</f>
        <v>0.13414634146341464</v>
      </c>
      <c r="J43" s="679">
        <v>4565</v>
      </c>
      <c r="K43" s="922">
        <v>12122</v>
      </c>
      <c r="L43" s="567">
        <f t="shared" ref="L43:L50" si="33">IF(J43=0,"",K43/J43)</f>
        <v>2.6554216867469878</v>
      </c>
      <c r="M43" s="906">
        <f t="shared" ref="M43:M50" si="34">SUM(K43)-J43</f>
        <v>7557</v>
      </c>
      <c r="N43" s="566">
        <f t="shared" ref="N43:N50" si="35">SUM(J43)/$J$50</f>
        <v>3.6564462386261695E-2</v>
      </c>
      <c r="O43" s="571">
        <f t="shared" ref="O43:O50" si="36">SUM(K43)/$K$50</f>
        <v>9.3985020701204861E-2</v>
      </c>
      <c r="P43" s="582"/>
      <c r="Q43" s="572">
        <f t="shared" si="27"/>
        <v>760.83333333333337</v>
      </c>
      <c r="R43" s="574">
        <f t="shared" si="27"/>
        <v>551</v>
      </c>
      <c r="S43" s="632">
        <f t="shared" si="28"/>
        <v>-209.83333333333337</v>
      </c>
      <c r="T43" s="357"/>
    </row>
    <row r="44" spans="2:20" s="266" customFormat="1" ht="16.899999999999999" customHeight="1" x14ac:dyDescent="0.25">
      <c r="B44" s="288" t="s">
        <v>57</v>
      </c>
      <c r="C44" s="325" t="s">
        <v>173</v>
      </c>
      <c r="D44" s="679">
        <v>34</v>
      </c>
      <c r="E44" s="908">
        <v>26</v>
      </c>
      <c r="F44" s="567">
        <f t="shared" si="29"/>
        <v>0.76470588235294112</v>
      </c>
      <c r="G44" s="906">
        <f t="shared" si="30"/>
        <v>-8</v>
      </c>
      <c r="H44" s="566">
        <f t="shared" si="31"/>
        <v>0.19883040935672514</v>
      </c>
      <c r="I44" s="571">
        <f t="shared" si="32"/>
        <v>0.15853658536585366</v>
      </c>
      <c r="J44" s="679">
        <v>21354</v>
      </c>
      <c r="K44" s="922">
        <v>10061</v>
      </c>
      <c r="L44" s="567">
        <f t="shared" si="33"/>
        <v>0.47115294558396553</v>
      </c>
      <c r="M44" s="906">
        <f t="shared" si="34"/>
        <v>-11293</v>
      </c>
      <c r="N44" s="566">
        <f t="shared" si="35"/>
        <v>0.17103998462129949</v>
      </c>
      <c r="O44" s="571">
        <f t="shared" si="36"/>
        <v>7.8005551334336093E-2</v>
      </c>
      <c r="P44" s="582"/>
      <c r="Q44" s="572">
        <f t="shared" si="27"/>
        <v>628.05882352941171</v>
      </c>
      <c r="R44" s="574">
        <f t="shared" si="27"/>
        <v>386.96153846153845</v>
      </c>
      <c r="S44" s="632">
        <f t="shared" si="28"/>
        <v>-241.09728506787326</v>
      </c>
      <c r="T44" s="357"/>
    </row>
    <row r="45" spans="2:20" s="266" customFormat="1" ht="16.899999999999999" customHeight="1" x14ac:dyDescent="0.25">
      <c r="B45" s="288" t="s">
        <v>59</v>
      </c>
      <c r="C45" s="325" t="s">
        <v>175</v>
      </c>
      <c r="D45" s="679">
        <v>2</v>
      </c>
      <c r="E45" s="908">
        <v>5</v>
      </c>
      <c r="F45" s="733">
        <f t="shared" si="29"/>
        <v>2.5</v>
      </c>
      <c r="G45" s="504">
        <f t="shared" si="30"/>
        <v>3</v>
      </c>
      <c r="H45" s="566">
        <f t="shared" si="31"/>
        <v>1.1695906432748537E-2</v>
      </c>
      <c r="I45" s="571">
        <f t="shared" si="32"/>
        <v>3.048780487804878E-2</v>
      </c>
      <c r="J45" s="679">
        <v>1774</v>
      </c>
      <c r="K45" s="922">
        <v>4029</v>
      </c>
      <c r="L45" s="567">
        <f t="shared" si="33"/>
        <v>2.2711386696730553</v>
      </c>
      <c r="M45" s="906">
        <f t="shared" si="34"/>
        <v>2255</v>
      </c>
      <c r="N45" s="566">
        <f t="shared" si="35"/>
        <v>1.4209278482634884E-2</v>
      </c>
      <c r="O45" s="571">
        <f t="shared" si="36"/>
        <v>3.123788553086573E-2</v>
      </c>
      <c r="P45" s="582"/>
      <c r="Q45" s="572">
        <f t="shared" si="27"/>
        <v>887</v>
      </c>
      <c r="R45" s="574">
        <f t="shared" si="27"/>
        <v>805.8</v>
      </c>
      <c r="S45" s="632">
        <f t="shared" si="28"/>
        <v>-81.200000000000045</v>
      </c>
      <c r="T45" s="357"/>
    </row>
    <row r="46" spans="2:20" s="266" customFormat="1" ht="16.899999999999999" customHeight="1" x14ac:dyDescent="0.25">
      <c r="B46" s="903" t="s">
        <v>61</v>
      </c>
      <c r="C46" s="325" t="s">
        <v>176</v>
      </c>
      <c r="D46" s="679">
        <v>28</v>
      </c>
      <c r="E46" s="908">
        <v>47</v>
      </c>
      <c r="F46" s="567">
        <f t="shared" si="29"/>
        <v>1.6785714285714286</v>
      </c>
      <c r="G46" s="906">
        <f t="shared" si="30"/>
        <v>19</v>
      </c>
      <c r="H46" s="566">
        <f t="shared" si="31"/>
        <v>0.16374269005847952</v>
      </c>
      <c r="I46" s="571">
        <f t="shared" si="32"/>
        <v>0.28658536585365851</v>
      </c>
      <c r="J46" s="679">
        <v>26078</v>
      </c>
      <c r="K46" s="922">
        <v>44025</v>
      </c>
      <c r="L46" s="567">
        <f t="shared" si="33"/>
        <v>1.6882046169184755</v>
      </c>
      <c r="M46" s="906">
        <f t="shared" si="34"/>
        <v>17947</v>
      </c>
      <c r="N46" s="566">
        <f t="shared" si="35"/>
        <v>0.20887799564270151</v>
      </c>
      <c r="O46" s="571">
        <f t="shared" si="36"/>
        <v>0.34133728232721861</v>
      </c>
      <c r="P46" s="582"/>
      <c r="Q46" s="572">
        <f t="shared" si="27"/>
        <v>931.35714285714289</v>
      </c>
      <c r="R46" s="574">
        <f t="shared" si="27"/>
        <v>936.70212765957444</v>
      </c>
      <c r="S46" s="632">
        <f t="shared" si="28"/>
        <v>5.3449848024315543</v>
      </c>
      <c r="T46" s="357"/>
    </row>
    <row r="47" spans="2:20" s="266" customFormat="1" ht="16.899999999999999" customHeight="1" x14ac:dyDescent="0.25">
      <c r="B47" s="288" t="s">
        <v>63</v>
      </c>
      <c r="C47" s="325" t="s">
        <v>177</v>
      </c>
      <c r="D47" s="679">
        <v>4</v>
      </c>
      <c r="E47" s="908">
        <v>10</v>
      </c>
      <c r="F47" s="567">
        <f t="shared" si="29"/>
        <v>2.5</v>
      </c>
      <c r="G47" s="906">
        <f t="shared" si="30"/>
        <v>6</v>
      </c>
      <c r="H47" s="566">
        <f t="shared" si="31"/>
        <v>2.3391812865497075E-2</v>
      </c>
      <c r="I47" s="571">
        <f t="shared" si="32"/>
        <v>6.097560975609756E-2</v>
      </c>
      <c r="J47" s="679">
        <v>2126</v>
      </c>
      <c r="K47" s="922">
        <v>7476</v>
      </c>
      <c r="L47" s="567">
        <f t="shared" si="33"/>
        <v>3.5164628410159926</v>
      </c>
      <c r="M47" s="906">
        <f t="shared" si="34"/>
        <v>5350</v>
      </c>
      <c r="N47" s="566">
        <f t="shared" si="35"/>
        <v>1.7028706907599642E-2</v>
      </c>
      <c r="O47" s="571">
        <f t="shared" si="36"/>
        <v>5.7963373598598211E-2</v>
      </c>
      <c r="P47" s="582"/>
      <c r="Q47" s="572">
        <f t="shared" si="27"/>
        <v>531.5</v>
      </c>
      <c r="R47" s="574">
        <f t="shared" si="27"/>
        <v>747.6</v>
      </c>
      <c r="S47" s="632">
        <f t="shared" si="28"/>
        <v>216.10000000000002</v>
      </c>
      <c r="T47" s="357"/>
    </row>
    <row r="48" spans="2:20" s="266" customFormat="1" ht="16.899999999999999" customHeight="1" x14ac:dyDescent="0.25">
      <c r="B48" s="288" t="s">
        <v>65</v>
      </c>
      <c r="C48" s="325" t="s">
        <v>327</v>
      </c>
      <c r="D48" s="679">
        <v>0</v>
      </c>
      <c r="E48" s="940">
        <v>0</v>
      </c>
      <c r="F48" s="567" t="str">
        <f t="shared" ref="F48" si="37">IF(D48=0,"",E48/D48)</f>
        <v/>
      </c>
      <c r="G48" s="941">
        <f t="shared" ref="G48" si="38">SUM(E48)-D48</f>
        <v>0</v>
      </c>
      <c r="H48" s="566">
        <f t="shared" ref="H48" si="39">SUM(D48)/$D$50</f>
        <v>0</v>
      </c>
      <c r="I48" s="571">
        <f t="shared" ref="I48" si="40">SUM(E48)/$E$50</f>
        <v>0</v>
      </c>
      <c r="J48" s="679">
        <v>0</v>
      </c>
      <c r="K48" s="940">
        <v>0</v>
      </c>
      <c r="L48" s="567" t="str">
        <f t="shared" ref="L48" si="41">IF(J48=0,"",K48/J48)</f>
        <v/>
      </c>
      <c r="M48" s="941">
        <f t="shared" ref="M48" si="42">SUM(K48)-J48</f>
        <v>0</v>
      </c>
      <c r="N48" s="566">
        <f t="shared" ref="N48" si="43">SUM(J48)/$J$50</f>
        <v>0</v>
      </c>
      <c r="O48" s="571">
        <f t="shared" ref="O48" si="44">SUM(K48)/$K$50</f>
        <v>0</v>
      </c>
      <c r="P48" s="582"/>
      <c r="Q48" s="572" t="str">
        <f t="shared" ref="Q48" si="45">IF(D48=0,"",J48/D48)</f>
        <v/>
      </c>
      <c r="R48" s="574" t="str">
        <f t="shared" ref="R48" si="46">IF(E48=0,"",K48/E48)</f>
        <v/>
      </c>
      <c r="S48" s="632" t="str">
        <f t="shared" ref="S48" si="47">IF(Q48="","",R48-Q48)</f>
        <v/>
      </c>
      <c r="T48" s="357"/>
    </row>
    <row r="49" spans="2:20" s="266" customFormat="1" ht="16.899999999999999" customHeight="1" x14ac:dyDescent="0.25">
      <c r="B49" s="288" t="s">
        <v>66</v>
      </c>
      <c r="C49" s="325" t="s">
        <v>178</v>
      </c>
      <c r="D49" s="679">
        <v>89</v>
      </c>
      <c r="E49" s="908">
        <v>50</v>
      </c>
      <c r="F49" s="567">
        <f t="shared" si="29"/>
        <v>0.5617977528089888</v>
      </c>
      <c r="G49" s="906">
        <f t="shared" si="30"/>
        <v>-39</v>
      </c>
      <c r="H49" s="566">
        <f t="shared" si="31"/>
        <v>0.52046783625730997</v>
      </c>
      <c r="I49" s="571">
        <f t="shared" si="32"/>
        <v>0.3048780487804878</v>
      </c>
      <c r="J49" s="679">
        <v>63277</v>
      </c>
      <c r="K49" s="922">
        <v>48749</v>
      </c>
      <c r="L49" s="567">
        <f t="shared" si="33"/>
        <v>0.7704063087693791</v>
      </c>
      <c r="M49" s="906">
        <f t="shared" si="34"/>
        <v>-14528</v>
      </c>
      <c r="N49" s="566">
        <f t="shared" si="35"/>
        <v>0.50683230808663338</v>
      </c>
      <c r="O49" s="571">
        <f t="shared" si="36"/>
        <v>0.37796368372900807</v>
      </c>
      <c r="P49" s="582"/>
      <c r="Q49" s="572">
        <f t="shared" si="27"/>
        <v>710.97752808988764</v>
      </c>
      <c r="R49" s="574">
        <f t="shared" si="27"/>
        <v>974.98</v>
      </c>
      <c r="S49" s="632">
        <f t="shared" si="28"/>
        <v>264.00247191011238</v>
      </c>
      <c r="T49" s="357"/>
    </row>
    <row r="50" spans="2:20" s="266" customFormat="1" ht="18" customHeight="1" x14ac:dyDescent="0.25">
      <c r="B50" s="1214" t="s">
        <v>298</v>
      </c>
      <c r="C50" s="1214"/>
      <c r="D50" s="603">
        <f>SUM(D42:D49)</f>
        <v>171</v>
      </c>
      <c r="E50" s="380">
        <f>SUM(E42:E49)</f>
        <v>164</v>
      </c>
      <c r="F50" s="568">
        <f t="shared" si="29"/>
        <v>0.95906432748538006</v>
      </c>
      <c r="G50" s="569">
        <f t="shared" si="30"/>
        <v>-7</v>
      </c>
      <c r="H50" s="566">
        <f t="shared" si="31"/>
        <v>1</v>
      </c>
      <c r="I50" s="571">
        <f t="shared" si="32"/>
        <v>1</v>
      </c>
      <c r="J50" s="603">
        <f>SUM(J42:J49)</f>
        <v>124848</v>
      </c>
      <c r="K50" s="551">
        <f>SUM(K42:K49)</f>
        <v>128978</v>
      </c>
      <c r="L50" s="568">
        <f t="shared" si="33"/>
        <v>1.0330802255542739</v>
      </c>
      <c r="M50" s="569">
        <f t="shared" si="34"/>
        <v>4130</v>
      </c>
      <c r="N50" s="566">
        <f t="shared" si="35"/>
        <v>1</v>
      </c>
      <c r="O50" s="571">
        <f t="shared" si="36"/>
        <v>1</v>
      </c>
      <c r="P50" s="381"/>
      <c r="Q50" s="573">
        <f t="shared" si="27"/>
        <v>730.10526315789468</v>
      </c>
      <c r="R50" s="575">
        <f t="shared" si="27"/>
        <v>786.45121951219517</v>
      </c>
      <c r="S50" s="633">
        <f t="shared" si="28"/>
        <v>56.345956354300483</v>
      </c>
      <c r="T50" s="357"/>
    </row>
    <row r="51" spans="2:20" s="266" customFormat="1" ht="9" customHeight="1" x14ac:dyDescent="0.25">
      <c r="B51" s="1218"/>
      <c r="C51" s="1218"/>
      <c r="D51" s="1218"/>
      <c r="E51" s="1218"/>
      <c r="F51" s="1218"/>
      <c r="G51" s="1218"/>
      <c r="H51" s="1218"/>
      <c r="I51" s="1218"/>
      <c r="J51" s="1218"/>
      <c r="K51" s="1218"/>
      <c r="L51" s="1218"/>
      <c r="M51" s="1218"/>
      <c r="N51" s="1218"/>
      <c r="O51" s="1218"/>
      <c r="P51" s="1218"/>
      <c r="Q51" s="1218"/>
      <c r="R51" s="1218"/>
      <c r="S51" s="1218"/>
      <c r="T51" s="357"/>
    </row>
    <row r="52" spans="2:20" s="266" customFormat="1" ht="18" customHeight="1" x14ac:dyDescent="0.3">
      <c r="B52" s="1219" t="s">
        <v>294</v>
      </c>
      <c r="C52" s="1219"/>
      <c r="D52" s="906">
        <f>D50+D22</f>
        <v>5639</v>
      </c>
      <c r="E52" s="551">
        <f>E50+E22</f>
        <v>5977</v>
      </c>
      <c r="F52" s="567">
        <f>IF(D52=0,"",E52/D52)</f>
        <v>1.059939705621564</v>
      </c>
      <c r="G52" s="906">
        <f>SUM(E52)-D52</f>
        <v>338</v>
      </c>
      <c r="H52" s="566"/>
      <c r="I52" s="571"/>
      <c r="J52" s="906">
        <f>J50+J22</f>
        <v>3544613</v>
      </c>
      <c r="K52" s="908">
        <f>K50+K22</f>
        <v>3922961</v>
      </c>
      <c r="L52" s="567">
        <f>IF(J52=0,"",K52/J52)</f>
        <v>1.1067388738911694</v>
      </c>
      <c r="M52" s="906">
        <f>SUM(K52)-J52</f>
        <v>378348</v>
      </c>
      <c r="N52" s="566"/>
      <c r="O52" s="571"/>
      <c r="P52" s="503"/>
      <c r="Q52" s="573">
        <f>IF(D52=0,"",J52/D52)</f>
        <v>628.588934208193</v>
      </c>
      <c r="R52" s="575">
        <f>IF(E52=0,"",K52/E52)</f>
        <v>656.34281412079633</v>
      </c>
      <c r="S52" s="633">
        <f>IF(Q52="","",R52-Q52)</f>
        <v>27.753879912603338</v>
      </c>
      <c r="T52" s="357"/>
    </row>
    <row r="53" spans="2:20" s="266" customFormat="1" ht="9" customHeight="1" x14ac:dyDescent="0.3">
      <c r="B53" s="586"/>
      <c r="C53" s="586"/>
      <c r="D53" s="587"/>
      <c r="E53" s="587"/>
      <c r="F53" s="588"/>
      <c r="G53" s="587"/>
      <c r="H53" s="589"/>
      <c r="I53" s="589"/>
      <c r="J53" s="587"/>
      <c r="K53" s="587"/>
      <c r="L53" s="588"/>
      <c r="M53" s="587"/>
      <c r="N53" s="589"/>
      <c r="O53" s="589"/>
      <c r="P53" s="584"/>
      <c r="Q53" s="585"/>
      <c r="R53" s="585"/>
      <c r="S53" s="590"/>
      <c r="T53" s="357"/>
    </row>
    <row r="54" spans="2:20" s="266" customFormat="1" ht="12" customHeight="1" x14ac:dyDescent="0.3">
      <c r="B54" s="586"/>
      <c r="C54" s="586"/>
      <c r="D54" s="587"/>
      <c r="E54" s="587"/>
      <c r="F54" s="588"/>
      <c r="G54" s="587"/>
      <c r="H54" s="589"/>
      <c r="I54" s="589"/>
      <c r="J54" s="587"/>
      <c r="K54" s="587"/>
      <c r="L54" s="588"/>
      <c r="M54" s="587"/>
      <c r="N54" s="589"/>
      <c r="O54" s="589"/>
      <c r="P54" s="584"/>
      <c r="Q54" s="585"/>
      <c r="R54" s="585"/>
      <c r="S54" s="590"/>
      <c r="T54" s="357"/>
    </row>
    <row r="55" spans="2:20" s="269" customFormat="1" ht="16.149999999999999" hidden="1" customHeight="1" x14ac:dyDescent="0.3">
      <c r="B55" s="904" t="s">
        <v>22</v>
      </c>
      <c r="C55" s="907" t="s">
        <v>71</v>
      </c>
      <c r="D55" s="906"/>
      <c r="E55" s="908"/>
      <c r="F55" s="567"/>
      <c r="G55" s="906"/>
      <c r="H55" s="566"/>
      <c r="I55" s="571"/>
      <c r="J55" s="906"/>
      <c r="K55" s="906"/>
      <c r="L55" s="567"/>
      <c r="M55" s="906"/>
      <c r="N55" s="566"/>
      <c r="O55" s="571"/>
      <c r="P55" s="503"/>
      <c r="Q55" s="572"/>
      <c r="R55" s="574"/>
      <c r="S55" s="578"/>
      <c r="T55" s="279"/>
    </row>
    <row r="56" spans="2:20" s="269" customFormat="1" ht="16.149999999999999" hidden="1" customHeight="1" x14ac:dyDescent="0.3">
      <c r="B56" s="904" t="s">
        <v>24</v>
      </c>
      <c r="C56" s="907" t="s">
        <v>171</v>
      </c>
      <c r="D56" s="906"/>
      <c r="E56" s="908"/>
      <c r="F56" s="567"/>
      <c r="G56" s="906"/>
      <c r="H56" s="566"/>
      <c r="I56" s="571"/>
      <c r="J56" s="906"/>
      <c r="K56" s="906"/>
      <c r="L56" s="567"/>
      <c r="M56" s="906"/>
      <c r="N56" s="566"/>
      <c r="O56" s="571"/>
      <c r="P56" s="503"/>
      <c r="Q56" s="572"/>
      <c r="R56" s="574"/>
      <c r="S56" s="578"/>
      <c r="T56" s="281"/>
    </row>
    <row r="57" spans="2:20" s="269" customFormat="1" ht="16.149999999999999" hidden="1" customHeight="1" x14ac:dyDescent="0.25">
      <c r="B57" s="1136" t="s">
        <v>227</v>
      </c>
      <c r="C57" s="1136"/>
      <c r="D57" s="603"/>
      <c r="E57" s="380"/>
      <c r="F57" s="568"/>
      <c r="G57" s="569"/>
      <c r="H57" s="566"/>
      <c r="I57" s="571"/>
      <c r="J57" s="603"/>
      <c r="K57" s="380"/>
      <c r="L57" s="568"/>
      <c r="M57" s="569"/>
      <c r="N57" s="566"/>
      <c r="O57" s="571"/>
      <c r="P57" s="381"/>
      <c r="Q57" s="573"/>
      <c r="R57" s="575"/>
      <c r="S57" s="579"/>
    </row>
    <row r="58" spans="2:20" s="269" customFormat="1" ht="16.149999999999999" hidden="1" customHeight="1" x14ac:dyDescent="0.25">
      <c r="B58" s="266"/>
      <c r="C58" s="266"/>
      <c r="E58" s="269">
        <v>23550352.650000002</v>
      </c>
      <c r="P58" s="341"/>
      <c r="Q58" s="341"/>
      <c r="R58" s="341"/>
      <c r="S58" s="341"/>
    </row>
    <row r="59" spans="2:20" s="269" customFormat="1" ht="16.149999999999999" hidden="1" customHeight="1" x14ac:dyDescent="0.25">
      <c r="B59" s="266"/>
      <c r="C59" s="266"/>
      <c r="E59" s="269">
        <v>28539590.520000003</v>
      </c>
      <c r="P59" s="341"/>
      <c r="Q59" s="341"/>
      <c r="R59" s="341"/>
      <c r="S59" s="341"/>
    </row>
    <row r="60" spans="2:20" s="269" customFormat="1" ht="16.149999999999999" hidden="1" customHeight="1" x14ac:dyDescent="0.25">
      <c r="B60" s="266"/>
      <c r="C60" s="266"/>
      <c r="E60" s="269">
        <v>5103729.7000000263</v>
      </c>
      <c r="P60" s="341"/>
      <c r="Q60" s="341"/>
      <c r="R60" s="341"/>
      <c r="S60" s="341"/>
    </row>
    <row r="61" spans="2:20" s="269" customFormat="1" ht="16.149999999999999" hidden="1" customHeight="1" x14ac:dyDescent="0.25">
      <c r="B61" s="266"/>
      <c r="C61" s="266"/>
      <c r="E61" s="269">
        <v>276860.40999999992</v>
      </c>
      <c r="P61" s="341"/>
      <c r="Q61" s="341"/>
      <c r="R61" s="341"/>
      <c r="S61" s="341"/>
    </row>
    <row r="62" spans="2:20" s="269" customFormat="1" ht="16.149999999999999" hidden="1" customHeight="1" x14ac:dyDescent="0.25">
      <c r="B62" s="266"/>
      <c r="C62" s="266"/>
      <c r="E62" s="269">
        <v>30090553.060000002</v>
      </c>
      <c r="P62" s="341"/>
      <c r="Q62" s="341"/>
      <c r="R62" s="341"/>
      <c r="S62" s="341"/>
    </row>
    <row r="63" spans="2:20" s="269" customFormat="1" ht="16.149999999999999" hidden="1" customHeight="1" x14ac:dyDescent="0.25">
      <c r="B63" s="266"/>
      <c r="C63" s="266"/>
      <c r="E63" s="269">
        <v>19251090.439999998</v>
      </c>
      <c r="P63" s="341"/>
      <c r="Q63" s="341"/>
      <c r="R63" s="341"/>
      <c r="S63" s="341"/>
    </row>
    <row r="64" spans="2:20" s="269" customFormat="1" ht="16.149999999999999" hidden="1" customHeight="1" x14ac:dyDescent="0.25">
      <c r="B64" s="266"/>
      <c r="C64" s="266"/>
      <c r="E64" s="269">
        <v>12568828.359999999</v>
      </c>
      <c r="P64" s="341"/>
      <c r="Q64" s="341"/>
      <c r="R64" s="341"/>
      <c r="S64" s="341"/>
    </row>
    <row r="65" spans="2:20" s="269" customFormat="1" ht="16.149999999999999" hidden="1" customHeight="1" x14ac:dyDescent="0.25">
      <c r="B65" s="266"/>
      <c r="C65" s="266"/>
      <c r="E65" s="269">
        <v>14122790.739999996</v>
      </c>
      <c r="P65" s="341"/>
      <c r="Q65" s="341"/>
      <c r="R65" s="341"/>
      <c r="S65" s="341"/>
    </row>
    <row r="66" spans="2:20" s="269" customFormat="1" ht="16.149999999999999" hidden="1" customHeight="1" x14ac:dyDescent="0.25">
      <c r="B66" s="266"/>
      <c r="C66" s="266"/>
      <c r="E66" s="269">
        <v>9046203.25</v>
      </c>
      <c r="P66" s="341"/>
      <c r="Q66" s="341"/>
      <c r="R66" s="341"/>
      <c r="S66" s="341"/>
    </row>
    <row r="67" spans="2:20" s="269" customFormat="1" ht="16.149999999999999" hidden="1" customHeight="1" x14ac:dyDescent="0.25">
      <c r="B67" s="266"/>
      <c r="C67" s="266"/>
      <c r="E67" s="269">
        <v>186168933.25000006</v>
      </c>
      <c r="P67" s="341"/>
      <c r="Q67" s="341"/>
      <c r="R67" s="341"/>
      <c r="S67" s="341"/>
    </row>
    <row r="68" spans="2:20" s="269" customFormat="1" ht="16.149999999999999" hidden="1" customHeight="1" x14ac:dyDescent="0.25">
      <c r="B68" s="266"/>
      <c r="C68" s="266"/>
      <c r="P68" s="341"/>
      <c r="Q68" s="341"/>
      <c r="R68" s="341"/>
      <c r="S68" s="341"/>
    </row>
    <row r="69" spans="2:20" s="269" customFormat="1" ht="16.149999999999999" hidden="1" customHeight="1" x14ac:dyDescent="0.25">
      <c r="B69" s="266"/>
      <c r="C69" s="266"/>
      <c r="P69" s="341"/>
      <c r="Q69" s="341"/>
      <c r="R69" s="341"/>
      <c r="S69" s="341"/>
    </row>
    <row r="70" spans="2:20" s="269" customFormat="1" ht="16.149999999999999" hidden="1" customHeight="1" x14ac:dyDescent="0.25">
      <c r="B70" s="266"/>
      <c r="C70" s="266"/>
      <c r="P70" s="341"/>
      <c r="Q70" s="341"/>
      <c r="R70" s="341"/>
      <c r="S70" s="341"/>
    </row>
    <row r="71" spans="2:20" s="269" customFormat="1" ht="16.149999999999999" hidden="1" customHeight="1" x14ac:dyDescent="0.25">
      <c r="B71" s="266"/>
      <c r="C71" s="266"/>
      <c r="P71" s="341"/>
      <c r="Q71" s="341"/>
      <c r="R71" s="341"/>
      <c r="S71" s="341"/>
    </row>
    <row r="72" spans="2:20" s="269" customFormat="1" ht="16.149999999999999" hidden="1" customHeight="1" x14ac:dyDescent="0.25">
      <c r="B72" s="266"/>
      <c r="C72" s="266"/>
      <c r="P72" s="341"/>
      <c r="Q72" s="341"/>
      <c r="R72" s="341"/>
      <c r="S72" s="341"/>
    </row>
    <row r="73" spans="2:20" s="269" customFormat="1" ht="16.149999999999999" hidden="1" customHeight="1" x14ac:dyDescent="0.25">
      <c r="B73" s="266"/>
      <c r="C73" s="266"/>
      <c r="P73" s="341"/>
      <c r="Q73" s="341"/>
      <c r="R73" s="341"/>
      <c r="S73" s="34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1"/>
      <c r="Q74" s="341"/>
      <c r="R74" s="341"/>
      <c r="S74" s="341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1"/>
      <c r="Q75" s="341"/>
      <c r="R75" s="341"/>
      <c r="S75" s="341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1"/>
      <c r="Q76" s="341"/>
      <c r="R76" s="341"/>
      <c r="S76" s="341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1"/>
      <c r="Q77" s="341"/>
      <c r="R77" s="341"/>
      <c r="S77" s="341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1"/>
      <c r="Q78" s="341"/>
      <c r="R78" s="341"/>
      <c r="S78" s="341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1"/>
      <c r="Q79" s="341"/>
      <c r="R79" s="341"/>
      <c r="S79" s="341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1"/>
      <c r="Q80" s="341"/>
      <c r="R80" s="341"/>
      <c r="S80" s="341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1"/>
      <c r="Q81" s="341"/>
      <c r="R81" s="341"/>
      <c r="S81" s="341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1"/>
      <c r="Q82" s="341"/>
      <c r="R82" s="341"/>
      <c r="S82" s="341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1"/>
      <c r="Q83" s="341"/>
      <c r="R83" s="341"/>
      <c r="S83" s="341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1"/>
      <c r="Q84" s="341"/>
      <c r="R84" s="341"/>
      <c r="S84" s="341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1"/>
      <c r="Q85" s="341"/>
      <c r="R85" s="341"/>
      <c r="S85" s="341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1"/>
      <c r="Q86" s="341"/>
      <c r="R86" s="341"/>
      <c r="S86" s="341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1"/>
      <c r="Q87" s="341"/>
      <c r="R87" s="341"/>
      <c r="S87" s="341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1"/>
      <c r="Q88" s="341"/>
      <c r="R88" s="341"/>
      <c r="S88" s="341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1"/>
      <c r="Q89" s="341"/>
      <c r="R89" s="341"/>
      <c r="S89" s="341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1"/>
      <c r="Q90" s="341"/>
      <c r="R90" s="341"/>
      <c r="S90" s="341"/>
      <c r="T90" s="271"/>
    </row>
    <row r="91" spans="2:26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1"/>
      <c r="Q91" s="341"/>
      <c r="R91" s="341"/>
      <c r="S91" s="341"/>
      <c r="T91" s="271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1"/>
      <c r="Q92" s="341"/>
      <c r="R92" s="341"/>
      <c r="S92" s="341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1"/>
      <c r="Q93" s="341"/>
      <c r="R93" s="341"/>
      <c r="S93" s="341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1"/>
      <c r="Q94" s="341"/>
      <c r="R94" s="341"/>
      <c r="S94" s="341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1"/>
      <c r="Q95" s="341"/>
      <c r="R95" s="341"/>
      <c r="S95" s="341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1"/>
      <c r="Q96" s="341"/>
      <c r="R96" s="341"/>
      <c r="S96" s="341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1"/>
      <c r="Q97" s="341"/>
      <c r="R97" s="341"/>
      <c r="S97" s="341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1"/>
      <c r="Q98" s="341"/>
      <c r="R98" s="341"/>
      <c r="S98" s="341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1"/>
      <c r="Q99" s="341"/>
      <c r="R99" s="341"/>
      <c r="S99" s="341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1"/>
      <c r="Q100" s="341"/>
      <c r="R100" s="341"/>
      <c r="S100" s="341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1"/>
      <c r="Q101" s="341"/>
      <c r="R101" s="341"/>
      <c r="S101" s="341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1"/>
      <c r="Q102" s="341"/>
      <c r="R102" s="341"/>
      <c r="S102" s="341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1"/>
      <c r="Q103" s="341"/>
      <c r="R103" s="341"/>
      <c r="S103" s="341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1"/>
      <c r="Q104" s="341"/>
      <c r="R104" s="341"/>
      <c r="S104" s="341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1"/>
      <c r="Q105" s="341"/>
      <c r="R105" s="341"/>
      <c r="S105" s="341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1"/>
      <c r="Q106" s="341"/>
      <c r="R106" s="341"/>
      <c r="S106" s="341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1"/>
      <c r="Q107" s="341"/>
      <c r="R107" s="341"/>
      <c r="S107" s="341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1"/>
      <c r="Q108" s="341"/>
      <c r="R108" s="341"/>
      <c r="S108" s="341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1"/>
      <c r="Q109" s="341"/>
      <c r="R109" s="341"/>
      <c r="S109" s="341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1"/>
      <c r="Q110" s="341"/>
      <c r="R110" s="341"/>
      <c r="S110" s="341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1"/>
      <c r="Q111" s="341"/>
      <c r="R111" s="341"/>
      <c r="S111" s="341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1"/>
      <c r="Q112" s="341"/>
      <c r="R112" s="341"/>
      <c r="S112" s="341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1"/>
      <c r="Q113" s="341"/>
      <c r="R113" s="341"/>
      <c r="S113" s="341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1"/>
      <c r="Q114" s="341"/>
      <c r="R114" s="341"/>
      <c r="S114" s="341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1"/>
      <c r="Q115" s="341"/>
      <c r="R115" s="341"/>
      <c r="S115" s="341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1"/>
      <c r="Q116" s="341"/>
      <c r="R116" s="341"/>
      <c r="S116" s="341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1"/>
      <c r="Q117" s="341"/>
      <c r="R117" s="341"/>
      <c r="S117" s="341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1"/>
      <c r="Q118" s="341"/>
      <c r="R118" s="341"/>
      <c r="S118" s="341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1"/>
      <c r="Q119" s="341"/>
      <c r="R119" s="341"/>
      <c r="S119" s="341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1"/>
      <c r="Q120" s="341"/>
      <c r="R120" s="341"/>
      <c r="S120" s="341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1"/>
      <c r="Q121" s="341"/>
      <c r="R121" s="341"/>
      <c r="S121" s="341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1"/>
      <c r="Q122" s="341"/>
      <c r="R122" s="341"/>
      <c r="S122" s="341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1"/>
      <c r="Q123" s="341"/>
      <c r="R123" s="341"/>
      <c r="S123" s="341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1"/>
      <c r="Q124" s="341"/>
      <c r="R124" s="341"/>
      <c r="S124" s="341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1"/>
      <c r="Q125" s="341"/>
      <c r="R125" s="341"/>
      <c r="S125" s="341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1"/>
      <c r="Q126" s="341"/>
      <c r="R126" s="341"/>
      <c r="S126" s="341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1"/>
      <c r="Q127" s="341"/>
      <c r="R127" s="341"/>
      <c r="S127" s="341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1"/>
      <c r="Q128" s="341"/>
      <c r="R128" s="341"/>
      <c r="S128" s="341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1"/>
      <c r="Q129" s="341"/>
      <c r="R129" s="341"/>
      <c r="S129" s="341"/>
      <c r="T129" s="271"/>
      <c r="U129" s="269"/>
      <c r="V129" s="269"/>
      <c r="W129" s="269"/>
      <c r="X129" s="269"/>
      <c r="Y129" s="269"/>
      <c r="Z129" s="269"/>
    </row>
    <row r="130" spans="4:26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1"/>
      <c r="Q130" s="341"/>
      <c r="R130" s="341"/>
      <c r="S130" s="341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1"/>
      <c r="Q131" s="341"/>
      <c r="R131" s="341"/>
      <c r="S131" s="341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1"/>
      <c r="Q132" s="341"/>
      <c r="R132" s="341"/>
      <c r="S132" s="341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1"/>
      <c r="Q133" s="341"/>
      <c r="R133" s="341"/>
      <c r="S133" s="341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1"/>
      <c r="Q134" s="341"/>
      <c r="R134" s="341"/>
      <c r="S134" s="341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1"/>
      <c r="Q135" s="341"/>
      <c r="R135" s="341"/>
      <c r="S135" s="341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1"/>
      <c r="Q136" s="341"/>
      <c r="R136" s="341"/>
      <c r="S136" s="341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1"/>
      <c r="Q137" s="341"/>
      <c r="R137" s="341"/>
      <c r="S137" s="341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1"/>
      <c r="Q138" s="341"/>
      <c r="R138" s="341"/>
      <c r="S138" s="341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1"/>
      <c r="Q139" s="341"/>
      <c r="R139" s="341"/>
      <c r="S139" s="341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1"/>
      <c r="Q140" s="341"/>
      <c r="R140" s="341"/>
      <c r="S140" s="341"/>
      <c r="T140" s="271"/>
      <c r="U140" s="269"/>
      <c r="V140" s="269"/>
      <c r="W140" s="269"/>
      <c r="X140" s="269"/>
      <c r="Y140" s="269"/>
      <c r="Z140" s="269"/>
    </row>
    <row r="141" spans="4:26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341"/>
      <c r="Q141" s="341"/>
      <c r="R141" s="341"/>
      <c r="S141" s="341"/>
      <c r="T141" s="271"/>
      <c r="U141" s="269"/>
      <c r="V141" s="269"/>
      <c r="W141" s="269"/>
      <c r="X141" s="269"/>
      <c r="Y141" s="269"/>
      <c r="Z141" s="269"/>
    </row>
  </sheetData>
  <mergeCells count="41"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S8:S9"/>
    <mergeCell ref="T8:T9"/>
    <mergeCell ref="B22:C22"/>
    <mergeCell ref="B35:C35"/>
    <mergeCell ref="F8:F9"/>
    <mergeCell ref="G8:G9"/>
    <mergeCell ref="H8:I8"/>
    <mergeCell ref="J8:K8"/>
    <mergeCell ref="L8:L9"/>
    <mergeCell ref="M8:M9"/>
    <mergeCell ref="G39:G40"/>
    <mergeCell ref="H39:I39"/>
    <mergeCell ref="J39:K39"/>
    <mergeCell ref="N8:O8"/>
    <mergeCell ref="Q8:R8"/>
    <mergeCell ref="B51:S51"/>
    <mergeCell ref="B52:C52"/>
    <mergeCell ref="B57:C57"/>
    <mergeCell ref="L39:L40"/>
    <mergeCell ref="M39:M40"/>
    <mergeCell ref="N39:O39"/>
    <mergeCell ref="Q39:R39"/>
    <mergeCell ref="S39:S40"/>
    <mergeCell ref="B50:C50"/>
    <mergeCell ref="B38:B40"/>
    <mergeCell ref="C38:C40"/>
    <mergeCell ref="D38:I38"/>
    <mergeCell ref="J38:O38"/>
    <mergeCell ref="Q38:S38"/>
    <mergeCell ref="D39:E39"/>
    <mergeCell ref="F39:F40"/>
  </mergeCells>
  <conditionalFormatting sqref="T11 T13:T22">
    <cfRule type="cellIs" dxfId="615" priority="59" stopIfTrue="1" operator="greaterThan">
      <formula>0</formula>
    </cfRule>
  </conditionalFormatting>
  <conditionalFormatting sqref="T49:T54 T11 T13:T29 T31:T47">
    <cfRule type="cellIs" dxfId="614" priority="57" operator="lessThan">
      <formula>1</formula>
    </cfRule>
    <cfRule type="cellIs" dxfId="613" priority="58" operator="greaterThan">
      <formula>1</formula>
    </cfRule>
  </conditionalFormatting>
  <conditionalFormatting sqref="T12">
    <cfRule type="cellIs" dxfId="612" priority="56" stopIfTrue="1" operator="greaterThan">
      <formula>0</formula>
    </cfRule>
  </conditionalFormatting>
  <conditionalFormatting sqref="T12">
    <cfRule type="cellIs" dxfId="611" priority="54" operator="lessThan">
      <formula>1</formula>
    </cfRule>
    <cfRule type="cellIs" dxfId="610" priority="55" operator="greaterThan">
      <formula>1</formula>
    </cfRule>
  </conditionalFormatting>
  <conditionalFormatting sqref="T49:T54 T11:T29 T31:T47">
    <cfRule type="cellIs" dxfId="609" priority="53" operator="lessThan">
      <formula>1</formula>
    </cfRule>
  </conditionalFormatting>
  <conditionalFormatting sqref="L43:L47 L52:L57 F52:F57 F43:F47 F49 L49 L24:L29 F24:F29 F11:F22 L11:L22 F31:F35 L31:L35">
    <cfRule type="cellIs" dxfId="608" priority="51" operator="lessThan">
      <formula>1</formula>
    </cfRule>
    <cfRule type="cellIs" dxfId="607" priority="52" operator="greaterThan">
      <formula>1</formula>
    </cfRule>
  </conditionalFormatting>
  <conditionalFormatting sqref="G43:G47 M43:M47 M52:M57 G52:G57 M49 G49 M24:M29 G24:G29 G11:G22 M11:M22 G31:G35 M31:M35">
    <cfRule type="cellIs" dxfId="606" priority="49" operator="lessThan">
      <formula>0</formula>
    </cfRule>
    <cfRule type="cellIs" dxfId="605" priority="50" operator="greaterThan">
      <formula>0</formula>
    </cfRule>
  </conditionalFormatting>
  <conditionalFormatting sqref="F50 L50">
    <cfRule type="cellIs" dxfId="604" priority="47" operator="lessThan">
      <formula>1</formula>
    </cfRule>
    <cfRule type="cellIs" dxfId="603" priority="48" operator="greaterThan">
      <formula>1</formula>
    </cfRule>
  </conditionalFormatting>
  <conditionalFormatting sqref="G50 M50">
    <cfRule type="cellIs" dxfId="602" priority="45" operator="lessThan">
      <formula>0</formula>
    </cfRule>
    <cfRule type="cellIs" dxfId="601" priority="46" operator="greaterThan">
      <formula>0</formula>
    </cfRule>
  </conditionalFormatting>
  <conditionalFormatting sqref="S24:S29 S11:S22 S31:S35">
    <cfRule type="cellIs" dxfId="600" priority="36" operator="lessThan">
      <formula>0</formula>
    </cfRule>
  </conditionalFormatting>
  <conditionalFormatting sqref="F42:F47 F49:F50">
    <cfRule type="cellIs" dxfId="599" priority="33" operator="lessThan">
      <formula>1</formula>
    </cfRule>
    <cfRule type="cellIs" dxfId="598" priority="34" operator="greaterThan">
      <formula>1</formula>
    </cfRule>
  </conditionalFormatting>
  <conditionalFormatting sqref="G42:G47 G49:G50">
    <cfRule type="cellIs" dxfId="597" priority="31" operator="lessThan">
      <formula>0</formula>
    </cfRule>
    <cfRule type="cellIs" dxfId="596" priority="32" operator="greaterThan">
      <formula>0</formula>
    </cfRule>
  </conditionalFormatting>
  <conditionalFormatting sqref="L42:L47 L49:L50">
    <cfRule type="cellIs" dxfId="595" priority="29" operator="lessThan">
      <formula>1</formula>
    </cfRule>
    <cfRule type="cellIs" dxfId="594" priority="30" operator="greaterThan">
      <formula>1</formula>
    </cfRule>
  </conditionalFormatting>
  <conditionalFormatting sqref="M42:M47 M49:M50">
    <cfRule type="cellIs" dxfId="593" priority="27" operator="lessThan">
      <formula>0</formula>
    </cfRule>
    <cfRule type="cellIs" dxfId="592" priority="28" operator="greaterThan">
      <formula>0</formula>
    </cfRule>
  </conditionalFormatting>
  <conditionalFormatting sqref="S42:S47 S49:S50">
    <cfRule type="cellIs" dxfId="591" priority="26" operator="lessThan">
      <formula>0</formula>
    </cfRule>
  </conditionalFormatting>
  <conditionalFormatting sqref="S52">
    <cfRule type="cellIs" dxfId="590" priority="25" operator="lessThan">
      <formula>0</formula>
    </cfRule>
  </conditionalFormatting>
  <conditionalFormatting sqref="T48">
    <cfRule type="cellIs" dxfId="589" priority="23" operator="lessThan">
      <formula>1</formula>
    </cfRule>
    <cfRule type="cellIs" dxfId="588" priority="24" operator="greaterThan">
      <formula>1</formula>
    </cfRule>
  </conditionalFormatting>
  <conditionalFormatting sqref="T48">
    <cfRule type="cellIs" dxfId="587" priority="22" operator="lessThan">
      <formula>1</formula>
    </cfRule>
  </conditionalFormatting>
  <conditionalFormatting sqref="L48 F48">
    <cfRule type="cellIs" dxfId="586" priority="20" operator="lessThan">
      <formula>1</formula>
    </cfRule>
    <cfRule type="cellIs" dxfId="585" priority="21" operator="greaterThan">
      <formula>1</formula>
    </cfRule>
  </conditionalFormatting>
  <conditionalFormatting sqref="G48 M48">
    <cfRule type="cellIs" dxfId="584" priority="18" operator="lessThan">
      <formula>0</formula>
    </cfRule>
    <cfRule type="cellIs" dxfId="583" priority="19" operator="greaterThan">
      <formula>0</formula>
    </cfRule>
  </conditionalFormatting>
  <conditionalFormatting sqref="F48">
    <cfRule type="cellIs" dxfId="582" priority="16" operator="lessThan">
      <formula>1</formula>
    </cfRule>
    <cfRule type="cellIs" dxfId="581" priority="17" operator="greaterThan">
      <formula>1</formula>
    </cfRule>
  </conditionalFormatting>
  <conditionalFormatting sqref="G48">
    <cfRule type="cellIs" dxfId="580" priority="14" operator="lessThan">
      <formula>0</formula>
    </cfRule>
    <cfRule type="cellIs" dxfId="579" priority="15" operator="greaterThan">
      <formula>0</formula>
    </cfRule>
  </conditionalFormatting>
  <conditionalFormatting sqref="L48">
    <cfRule type="cellIs" dxfId="578" priority="12" operator="lessThan">
      <formula>1</formula>
    </cfRule>
    <cfRule type="cellIs" dxfId="577" priority="13" operator="greaterThan">
      <formula>1</formula>
    </cfRule>
  </conditionalFormatting>
  <conditionalFormatting sqref="M48">
    <cfRule type="cellIs" dxfId="576" priority="10" operator="lessThan">
      <formula>0</formula>
    </cfRule>
    <cfRule type="cellIs" dxfId="575" priority="11" operator="greaterThan">
      <formula>0</formula>
    </cfRule>
  </conditionalFormatting>
  <conditionalFormatting sqref="S48">
    <cfRule type="cellIs" dxfId="574" priority="9" operator="lessThan">
      <formula>0</formula>
    </cfRule>
  </conditionalFormatting>
  <conditionalFormatting sqref="T30">
    <cfRule type="cellIs" dxfId="573" priority="7" operator="lessThan">
      <formula>1</formula>
    </cfRule>
    <cfRule type="cellIs" dxfId="572" priority="8" operator="greaterThan">
      <formula>1</formula>
    </cfRule>
  </conditionalFormatting>
  <conditionalFormatting sqref="T30">
    <cfRule type="cellIs" dxfId="571" priority="6" operator="lessThan">
      <formula>1</formula>
    </cfRule>
  </conditionalFormatting>
  <conditionalFormatting sqref="L30 F30">
    <cfRule type="cellIs" dxfId="570" priority="4" operator="lessThan">
      <formula>1</formula>
    </cfRule>
    <cfRule type="cellIs" dxfId="569" priority="5" operator="greaterThan">
      <formula>1</formula>
    </cfRule>
  </conditionalFormatting>
  <conditionalFormatting sqref="M30 G30">
    <cfRule type="cellIs" dxfId="568" priority="2" operator="lessThan">
      <formula>0</formula>
    </cfRule>
    <cfRule type="cellIs" dxfId="567" priority="3" operator="greaterThan">
      <formula>0</formula>
    </cfRule>
  </conditionalFormatting>
  <conditionalFormatting sqref="S30">
    <cfRule type="cellIs" dxfId="56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48:O50 F55:I57 Q55:S57 P48:P49 Q48:S50 J48:K49 L55:O57 D55:E56 J55:K56 D52:S54 P55:P56 D42:E49 J42:S47 F42:I50 D11:T12 D13:E21 J13:K21 P13:P21 D24:S25 D30:E34 P30:P34 L26:S29 D26:I29 J26:K34 L13:O22 F13:I22 Q13:T22 Q30:S35 L30:O35 F30:I3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1"/>
  <sheetViews>
    <sheetView topLeftCell="A22" zoomScale="110" zoomScaleNormal="110" workbookViewId="0">
      <selection activeCell="B24" sqref="B24:B34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9" width="7.570312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4" width="7.7109375" style="271" customWidth="1"/>
    <col min="15" max="15" width="7.85546875" style="271" customWidth="1"/>
    <col min="16" max="16" width="1.42578125" style="341" customWidth="1"/>
    <col min="17" max="18" width="8.140625" style="341" customWidth="1"/>
    <col min="19" max="19" width="7.140625" style="341" customWidth="1"/>
    <col min="20" max="20" width="4.140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1"/>
      <c r="Q1" s="341"/>
      <c r="R1" s="341"/>
      <c r="S1" s="341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2"/>
      <c r="Q3" s="342"/>
      <c r="R3" s="342"/>
      <c r="S3" s="342"/>
      <c r="T3" s="268"/>
    </row>
    <row r="4" spans="2:26" s="269" customFormat="1" ht="19.5" customHeight="1" x14ac:dyDescent="0.25">
      <c r="B4" s="1102" t="s">
        <v>239</v>
      </c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2"/>
      <c r="P4" s="1102"/>
      <c r="Q4" s="1102"/>
      <c r="R4" s="1102"/>
      <c r="S4" s="1102"/>
      <c r="T4" s="308"/>
      <c r="U4" s="308"/>
      <c r="V4" s="308"/>
    </row>
    <row r="5" spans="2:26" s="269" customFormat="1" ht="13.15" customHeight="1" x14ac:dyDescent="0.25">
      <c r="B5" s="1103" t="str">
        <f>'01-01'!B5:Q5</f>
        <v>za period od 01.01. do 31.01.2019. godine.</v>
      </c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3"/>
      <c r="P5" s="1103"/>
      <c r="Q5" s="1103"/>
      <c r="R5" s="1103"/>
      <c r="S5" s="1103"/>
      <c r="T5" s="580"/>
    </row>
    <row r="6" spans="2:26" s="269" customFormat="1" ht="16.5" customHeight="1" x14ac:dyDescent="0.25">
      <c r="B6" s="1120" t="s">
        <v>290</v>
      </c>
      <c r="C6" s="1120"/>
      <c r="D6" s="1120"/>
      <c r="E6" s="1120"/>
      <c r="F6" s="1237"/>
      <c r="G6" s="678"/>
      <c r="H6" s="272"/>
      <c r="I6" s="272"/>
      <c r="J6" s="272"/>
      <c r="K6" s="272"/>
      <c r="L6" s="272"/>
      <c r="M6" s="272"/>
      <c r="N6" s="272"/>
      <c r="O6" s="272"/>
      <c r="P6" s="343"/>
      <c r="Q6" s="343"/>
      <c r="R6" s="1133" t="s">
        <v>179</v>
      </c>
      <c r="S6" s="1133"/>
      <c r="T6" s="576"/>
    </row>
    <row r="7" spans="2:26" ht="17.25" customHeight="1" x14ac:dyDescent="0.25">
      <c r="B7" s="1107" t="s">
        <v>84</v>
      </c>
      <c r="C7" s="1110" t="s">
        <v>209</v>
      </c>
      <c r="D7" s="1226" t="s">
        <v>230</v>
      </c>
      <c r="E7" s="1227"/>
      <c r="F7" s="1227"/>
      <c r="G7" s="1227"/>
      <c r="H7" s="1227"/>
      <c r="I7" s="1228"/>
      <c r="J7" s="1229" t="s">
        <v>231</v>
      </c>
      <c r="K7" s="1230"/>
      <c r="L7" s="1230"/>
      <c r="M7" s="1230"/>
      <c r="N7" s="1230"/>
      <c r="O7" s="1231"/>
      <c r="P7" s="570"/>
      <c r="Q7" s="1221" t="s">
        <v>238</v>
      </c>
      <c r="R7" s="1222"/>
      <c r="S7" s="1223"/>
      <c r="T7" s="577"/>
    </row>
    <row r="8" spans="2:26" ht="21.6" customHeight="1" x14ac:dyDescent="0.25">
      <c r="B8" s="1107"/>
      <c r="C8" s="1110"/>
      <c r="D8" s="1123" t="s">
        <v>222</v>
      </c>
      <c r="E8" s="1124"/>
      <c r="F8" s="1137" t="str">
        <f>'01-09'!F8</f>
        <v>Indeks19/18</v>
      </c>
      <c r="G8" s="1137" t="str">
        <f>'01-09'!G8:G9</f>
        <v>Razlika 19(-)18</v>
      </c>
      <c r="H8" s="1123" t="s">
        <v>223</v>
      </c>
      <c r="I8" s="1124"/>
      <c r="J8" s="1123" t="s">
        <v>224</v>
      </c>
      <c r="K8" s="1124"/>
      <c r="L8" s="1137" t="str">
        <f>F8</f>
        <v>Indeks19/18</v>
      </c>
      <c r="M8" s="1137" t="str">
        <f>G8</f>
        <v>Razlika 19(-)18</v>
      </c>
      <c r="N8" s="1123" t="s">
        <v>223</v>
      </c>
      <c r="O8" s="1124"/>
      <c r="P8" s="345"/>
      <c r="Q8" s="1123"/>
      <c r="R8" s="1124"/>
      <c r="S8" s="1137" t="str">
        <f>G8</f>
        <v>Razlika 19(-)18</v>
      </c>
      <c r="T8" s="1118"/>
    </row>
    <row r="9" spans="2:26" ht="16.149999999999999" customHeight="1" x14ac:dyDescent="0.25">
      <c r="B9" s="1108"/>
      <c r="C9" s="1111"/>
      <c r="D9" s="369" t="str">
        <f>'01-01'!D10</f>
        <v>I-I-2018</v>
      </c>
      <c r="E9" s="369" t="str">
        <f>'01-01'!E10</f>
        <v>I-I-2019</v>
      </c>
      <c r="F9" s="1119"/>
      <c r="G9" s="1119"/>
      <c r="H9" s="658" t="str">
        <f>D9</f>
        <v>I-I-2018</v>
      </c>
      <c r="I9" s="658" t="str">
        <f>E9</f>
        <v>I-I-2019</v>
      </c>
      <c r="J9" s="708" t="str">
        <f>D9</f>
        <v>I-I-2018</v>
      </c>
      <c r="K9" s="708" t="str">
        <f>E9</f>
        <v>I-I-2019</v>
      </c>
      <c r="L9" s="1119"/>
      <c r="M9" s="1119"/>
      <c r="N9" s="658" t="str">
        <f>D9</f>
        <v>I-I-2018</v>
      </c>
      <c r="O9" s="658" t="str">
        <f>E9</f>
        <v>I-I-2019</v>
      </c>
      <c r="P9" s="702"/>
      <c r="Q9" s="658" t="str">
        <f>D9</f>
        <v>I-I-2018</v>
      </c>
      <c r="R9" s="658" t="str">
        <f>E9</f>
        <v>I-I-2019</v>
      </c>
      <c r="S9" s="1119"/>
      <c r="T9" s="1119"/>
    </row>
    <row r="10" spans="2:26" s="282" customFormat="1" ht="6" customHeight="1" x14ac:dyDescent="0.25">
      <c r="B10" s="348"/>
      <c r="C10" s="349"/>
      <c r="D10" s="677"/>
      <c r="E10" s="677"/>
      <c r="F10" s="675"/>
      <c r="G10" s="675"/>
      <c r="H10" s="675"/>
      <c r="I10" s="675"/>
      <c r="J10" s="677"/>
      <c r="K10" s="675"/>
      <c r="L10" s="675"/>
      <c r="M10" s="675"/>
      <c r="N10" s="675"/>
      <c r="O10" s="675"/>
      <c r="P10" s="345"/>
      <c r="Q10" s="345"/>
      <c r="R10" s="345"/>
      <c r="S10" s="345"/>
      <c r="T10" s="729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7" t="s">
        <v>53</v>
      </c>
      <c r="C11" s="669" t="s">
        <v>166</v>
      </c>
      <c r="D11" s="679">
        <v>1115</v>
      </c>
      <c r="E11" s="673">
        <v>1151</v>
      </c>
      <c r="F11" s="567">
        <f t="shared" ref="F11:F21" si="0">IF(D11=0,"",E11/D11)</f>
        <v>1.032286995515695</v>
      </c>
      <c r="G11" s="672">
        <f t="shared" ref="G11:G21" si="1">SUM(E11)-D11</f>
        <v>36</v>
      </c>
      <c r="H11" s="566">
        <f t="shared" ref="H11:H21" si="2">SUM(D11)/$D$22</f>
        <v>0.16215823152995928</v>
      </c>
      <c r="I11" s="571">
        <f t="shared" ref="I11:I21" si="3">SUM(E11)/$E$22</f>
        <v>0.16585014409221902</v>
      </c>
      <c r="J11" s="679">
        <v>678900</v>
      </c>
      <c r="K11" s="673">
        <v>828096</v>
      </c>
      <c r="L11" s="567">
        <f t="shared" ref="L11:L21" si="4">IF(J11=0,"",K11/J11)</f>
        <v>1.2197613787008397</v>
      </c>
      <c r="M11" s="672">
        <f t="shared" ref="M11:M21" si="5">SUM(K11)-J11</f>
        <v>149196</v>
      </c>
      <c r="N11" s="566">
        <f>SUM(J11)/$J$22</f>
        <v>0.19084184049231517</v>
      </c>
      <c r="O11" s="571">
        <f t="shared" ref="O11:O21" si="6">SUM(K11)/$K$22</f>
        <v>0.21163851323290189</v>
      </c>
      <c r="P11" s="503"/>
      <c r="Q11" s="572">
        <f t="shared" ref="Q11:Q20" si="7">IF(D11=0,"",J11/D11)</f>
        <v>608.87892376681611</v>
      </c>
      <c r="R11" s="574">
        <f t="shared" ref="R11:R20" si="8">IF(E11=0,"",K11/E11)</f>
        <v>719.45786272806254</v>
      </c>
      <c r="S11" s="632">
        <f t="shared" ref="S11:S20" si="9">IF(Q11="","",R11-Q11)</f>
        <v>110.57893896124642</v>
      </c>
      <c r="T11" s="732"/>
    </row>
    <row r="12" spans="2:26" ht="16.899999999999999" customHeight="1" x14ac:dyDescent="0.3">
      <c r="B12" s="287" t="s">
        <v>55</v>
      </c>
      <c r="C12" s="669" t="s">
        <v>165</v>
      </c>
      <c r="D12" s="679">
        <v>1701</v>
      </c>
      <c r="E12" s="673">
        <v>1436</v>
      </c>
      <c r="F12" s="567">
        <f t="shared" si="0"/>
        <v>0.84420928865373313</v>
      </c>
      <c r="G12" s="672">
        <f t="shared" si="1"/>
        <v>-265</v>
      </c>
      <c r="H12" s="566">
        <f t="shared" si="2"/>
        <v>0.24738219895287958</v>
      </c>
      <c r="I12" s="571">
        <f t="shared" si="3"/>
        <v>0.20691642651296829</v>
      </c>
      <c r="J12" s="679">
        <v>748738</v>
      </c>
      <c r="K12" s="673">
        <v>688439</v>
      </c>
      <c r="L12" s="567">
        <f t="shared" si="4"/>
        <v>0.91946582115506359</v>
      </c>
      <c r="M12" s="672">
        <f t="shared" si="5"/>
        <v>-60299</v>
      </c>
      <c r="N12" s="566">
        <f>SUM(J12)/$J$22</f>
        <v>0.2104736160944691</v>
      </c>
      <c r="O12" s="571">
        <f t="shared" si="6"/>
        <v>0.17594603332409012</v>
      </c>
      <c r="P12" s="503"/>
      <c r="Q12" s="572">
        <f t="shared" si="7"/>
        <v>440.17519106407997</v>
      </c>
      <c r="R12" s="574">
        <f t="shared" si="8"/>
        <v>479.41434540389974</v>
      </c>
      <c r="S12" s="632">
        <f t="shared" si="9"/>
        <v>39.239154339819777</v>
      </c>
      <c r="T12" s="732"/>
    </row>
    <row r="13" spans="2:26" ht="16.899999999999999" customHeight="1" x14ac:dyDescent="0.3">
      <c r="B13" s="287" t="s">
        <v>57</v>
      </c>
      <c r="C13" s="669" t="s">
        <v>168</v>
      </c>
      <c r="D13" s="679">
        <v>734</v>
      </c>
      <c r="E13" s="673">
        <v>952</v>
      </c>
      <c r="F13" s="567">
        <f t="shared" si="0"/>
        <v>1.2970027247956404</v>
      </c>
      <c r="G13" s="672">
        <f t="shared" si="1"/>
        <v>218</v>
      </c>
      <c r="H13" s="566">
        <f t="shared" si="2"/>
        <v>0.10674810936591041</v>
      </c>
      <c r="I13" s="571">
        <f t="shared" si="3"/>
        <v>0.1371757925072046</v>
      </c>
      <c r="J13" s="679">
        <v>495622</v>
      </c>
      <c r="K13" s="673">
        <v>663048</v>
      </c>
      <c r="L13" s="567">
        <f t="shared" si="4"/>
        <v>1.3378098631618451</v>
      </c>
      <c r="M13" s="672">
        <f t="shared" si="5"/>
        <v>167426</v>
      </c>
      <c r="N13" s="566">
        <f>SUM(J12)/$J$22</f>
        <v>0.2104736160944691</v>
      </c>
      <c r="O13" s="571">
        <f t="shared" si="6"/>
        <v>0.16945679356264146</v>
      </c>
      <c r="P13" s="503"/>
      <c r="Q13" s="572">
        <f t="shared" si="7"/>
        <v>675.23433242506815</v>
      </c>
      <c r="R13" s="574">
        <f t="shared" si="8"/>
        <v>696.47899159663871</v>
      </c>
      <c r="S13" s="632">
        <f t="shared" si="9"/>
        <v>21.244659171570561</v>
      </c>
      <c r="T13" s="732"/>
    </row>
    <row r="14" spans="2:26" s="269" customFormat="1" ht="16.899999999999999" customHeight="1" x14ac:dyDescent="0.3">
      <c r="B14" s="287" t="s">
        <v>59</v>
      </c>
      <c r="C14" s="929" t="s">
        <v>324</v>
      </c>
      <c r="D14" s="679">
        <v>611</v>
      </c>
      <c r="E14" s="673">
        <v>686</v>
      </c>
      <c r="F14" s="567">
        <f t="shared" si="0"/>
        <v>1.1227495908346972</v>
      </c>
      <c r="G14" s="672">
        <f t="shared" si="1"/>
        <v>75</v>
      </c>
      <c r="H14" s="566">
        <f t="shared" si="2"/>
        <v>8.8859802210587549E-2</v>
      </c>
      <c r="I14" s="571">
        <f t="shared" si="3"/>
        <v>9.8847262247838616E-2</v>
      </c>
      <c r="J14" s="679">
        <v>429455</v>
      </c>
      <c r="K14" s="673">
        <v>476829</v>
      </c>
      <c r="L14" s="567">
        <f t="shared" si="4"/>
        <v>1.1103119069518343</v>
      </c>
      <c r="M14" s="672">
        <f t="shared" si="5"/>
        <v>47374</v>
      </c>
      <c r="N14" s="566">
        <f t="shared" ref="N14:N21" si="10">SUM(J14)/$J$22</f>
        <v>0.12072173016442364</v>
      </c>
      <c r="O14" s="571">
        <f t="shared" si="6"/>
        <v>0.1218643498173296</v>
      </c>
      <c r="P14" s="503"/>
      <c r="Q14" s="572">
        <f t="shared" si="7"/>
        <v>702.87234042553189</v>
      </c>
      <c r="R14" s="574">
        <f t="shared" si="8"/>
        <v>695.08600583090379</v>
      </c>
      <c r="S14" s="632">
        <f t="shared" si="9"/>
        <v>-7.7863345946281015</v>
      </c>
      <c r="T14" s="732"/>
    </row>
    <row r="15" spans="2:26" s="269" customFormat="1" ht="16.899999999999999" customHeight="1" x14ac:dyDescent="0.3">
      <c r="B15" s="287" t="s">
        <v>61</v>
      </c>
      <c r="C15" s="669" t="s">
        <v>169</v>
      </c>
      <c r="D15" s="679">
        <v>482</v>
      </c>
      <c r="E15" s="673">
        <v>549</v>
      </c>
      <c r="F15" s="567">
        <f t="shared" si="0"/>
        <v>1.1390041493775933</v>
      </c>
      <c r="G15" s="672">
        <f t="shared" si="1"/>
        <v>67</v>
      </c>
      <c r="H15" s="566">
        <f t="shared" si="2"/>
        <v>7.0098894706224546E-2</v>
      </c>
      <c r="I15" s="571">
        <f t="shared" si="3"/>
        <v>7.9106628242074928E-2</v>
      </c>
      <c r="J15" s="679">
        <v>353424</v>
      </c>
      <c r="K15" s="673">
        <v>365163</v>
      </c>
      <c r="L15" s="567">
        <f t="shared" si="4"/>
        <v>1.0332150617954639</v>
      </c>
      <c r="M15" s="672">
        <f t="shared" si="5"/>
        <v>11739</v>
      </c>
      <c r="N15" s="566">
        <f t="shared" si="10"/>
        <v>9.9349074435345408E-2</v>
      </c>
      <c r="O15" s="571">
        <f t="shared" si="6"/>
        <v>9.3325598007557284E-2</v>
      </c>
      <c r="P15" s="503"/>
      <c r="Q15" s="572">
        <f t="shared" si="7"/>
        <v>733.24481327800834</v>
      </c>
      <c r="R15" s="574">
        <f t="shared" si="8"/>
        <v>665.14207650273227</v>
      </c>
      <c r="S15" s="632">
        <f t="shared" si="9"/>
        <v>-68.102736775276071</v>
      </c>
      <c r="T15" s="732"/>
    </row>
    <row r="16" spans="2:26" s="269" customFormat="1" ht="16.899999999999999" customHeight="1" x14ac:dyDescent="0.3">
      <c r="B16" s="287" t="s">
        <v>63</v>
      </c>
      <c r="C16" s="942" t="s">
        <v>330</v>
      </c>
      <c r="D16" s="679">
        <v>1157</v>
      </c>
      <c r="E16" s="673">
        <v>1048</v>
      </c>
      <c r="F16" s="567">
        <f t="shared" si="0"/>
        <v>0.90579083837510799</v>
      </c>
      <c r="G16" s="672">
        <f t="shared" si="1"/>
        <v>-109</v>
      </c>
      <c r="H16" s="566">
        <f t="shared" si="2"/>
        <v>0.16826643397324026</v>
      </c>
      <c r="I16" s="571">
        <f t="shared" si="3"/>
        <v>0.15100864553314122</v>
      </c>
      <c r="J16" s="679">
        <v>300376</v>
      </c>
      <c r="K16" s="673">
        <v>345770</v>
      </c>
      <c r="L16" s="567">
        <f t="shared" si="4"/>
        <v>1.1511239246810665</v>
      </c>
      <c r="M16" s="672">
        <f t="shared" si="5"/>
        <v>45394</v>
      </c>
      <c r="N16" s="566">
        <f t="shared" si="10"/>
        <v>8.4437043275474535E-2</v>
      </c>
      <c r="O16" s="571">
        <f t="shared" si="6"/>
        <v>8.8369281726442928E-2</v>
      </c>
      <c r="P16" s="503"/>
      <c r="Q16" s="572">
        <f t="shared" si="7"/>
        <v>259.61624891961969</v>
      </c>
      <c r="R16" s="574">
        <f t="shared" si="8"/>
        <v>329.93320610687022</v>
      </c>
      <c r="S16" s="632">
        <f t="shared" si="9"/>
        <v>70.316957187250523</v>
      </c>
      <c r="T16" s="732"/>
    </row>
    <row r="17" spans="2:20" s="269" customFormat="1" ht="16.899999999999999" customHeight="1" x14ac:dyDescent="0.3">
      <c r="B17" s="287" t="s">
        <v>65</v>
      </c>
      <c r="C17" s="943" t="s">
        <v>164</v>
      </c>
      <c r="D17" s="679">
        <v>562</v>
      </c>
      <c r="E17" s="673">
        <v>592</v>
      </c>
      <c r="F17" s="567">
        <f t="shared" si="0"/>
        <v>1.0533807829181494</v>
      </c>
      <c r="G17" s="672">
        <f t="shared" si="1"/>
        <v>30</v>
      </c>
      <c r="H17" s="566">
        <f t="shared" si="2"/>
        <v>8.1733566026759741E-2</v>
      </c>
      <c r="I17" s="571">
        <f t="shared" si="3"/>
        <v>8.5302593659942361E-2</v>
      </c>
      <c r="J17" s="679">
        <v>218544</v>
      </c>
      <c r="K17" s="673">
        <v>238704</v>
      </c>
      <c r="L17" s="567">
        <f t="shared" si="4"/>
        <v>1.0922468701954755</v>
      </c>
      <c r="M17" s="672">
        <f t="shared" si="5"/>
        <v>20160</v>
      </c>
      <c r="N17" s="566">
        <f t="shared" si="10"/>
        <v>6.1433700380840367E-2</v>
      </c>
      <c r="O17" s="571">
        <f t="shared" si="6"/>
        <v>6.1006163129331152E-2</v>
      </c>
      <c r="P17" s="503"/>
      <c r="Q17" s="572">
        <f t="shared" si="7"/>
        <v>388.86832740213521</v>
      </c>
      <c r="R17" s="574">
        <f t="shared" si="8"/>
        <v>403.2162162162162</v>
      </c>
      <c r="S17" s="632">
        <f t="shared" si="9"/>
        <v>14.347888814080989</v>
      </c>
      <c r="T17" s="732"/>
    </row>
    <row r="18" spans="2:20" s="269" customFormat="1" ht="16.899999999999999" customHeight="1" x14ac:dyDescent="0.3">
      <c r="B18" s="287" t="s">
        <v>66</v>
      </c>
      <c r="C18" s="669" t="s">
        <v>170</v>
      </c>
      <c r="D18" s="679">
        <v>313</v>
      </c>
      <c r="E18" s="673">
        <v>347</v>
      </c>
      <c r="F18" s="567">
        <f t="shared" si="0"/>
        <v>1.1086261980830672</v>
      </c>
      <c r="G18" s="672">
        <f t="shared" si="1"/>
        <v>34</v>
      </c>
      <c r="H18" s="566">
        <f t="shared" si="2"/>
        <v>4.5520651541593952E-2</v>
      </c>
      <c r="I18" s="571">
        <f t="shared" si="3"/>
        <v>0.05</v>
      </c>
      <c r="J18" s="679">
        <v>220274</v>
      </c>
      <c r="K18" s="673">
        <v>185404</v>
      </c>
      <c r="L18" s="567">
        <f t="shared" si="4"/>
        <v>0.84169715899289066</v>
      </c>
      <c r="M18" s="672">
        <f t="shared" si="5"/>
        <v>-34870</v>
      </c>
      <c r="N18" s="566">
        <f t="shared" si="10"/>
        <v>6.1920011154226295E-2</v>
      </c>
      <c r="O18" s="571">
        <f t="shared" si="6"/>
        <v>4.7384152208720901E-2</v>
      </c>
      <c r="P18" s="503"/>
      <c r="Q18" s="572">
        <f t="shared" si="7"/>
        <v>703.75079872204469</v>
      </c>
      <c r="R18" s="574">
        <f t="shared" si="8"/>
        <v>534.30547550432277</v>
      </c>
      <c r="S18" s="632">
        <f t="shared" si="9"/>
        <v>-169.44532321772192</v>
      </c>
      <c r="T18" s="732"/>
    </row>
    <row r="19" spans="2:20" s="269" customFormat="1" ht="16.899999999999999" customHeight="1" x14ac:dyDescent="0.3">
      <c r="B19" s="287" t="s">
        <v>67</v>
      </c>
      <c r="C19" s="669" t="s">
        <v>167</v>
      </c>
      <c r="D19" s="679">
        <v>129</v>
      </c>
      <c r="E19" s="673">
        <v>143</v>
      </c>
      <c r="F19" s="567">
        <f t="shared" si="0"/>
        <v>1.1085271317829457</v>
      </c>
      <c r="G19" s="672">
        <f t="shared" si="1"/>
        <v>14</v>
      </c>
      <c r="H19" s="566">
        <f t="shared" si="2"/>
        <v>1.8760907504363003E-2</v>
      </c>
      <c r="I19" s="571">
        <f t="shared" si="3"/>
        <v>2.0605187319884727E-2</v>
      </c>
      <c r="J19" s="679">
        <v>58802</v>
      </c>
      <c r="K19" s="673">
        <v>97059</v>
      </c>
      <c r="L19" s="567">
        <f t="shared" si="4"/>
        <v>1.6506071222067276</v>
      </c>
      <c r="M19" s="672">
        <f t="shared" si="5"/>
        <v>38257</v>
      </c>
      <c r="N19" s="566">
        <f t="shared" si="10"/>
        <v>1.6529506414242327E-2</v>
      </c>
      <c r="O19" s="571">
        <f t="shared" si="6"/>
        <v>2.4805605214700016E-2</v>
      </c>
      <c r="P19" s="503"/>
      <c r="Q19" s="572">
        <f t="shared" si="7"/>
        <v>455.82945736434107</v>
      </c>
      <c r="R19" s="574">
        <f t="shared" si="8"/>
        <v>678.7342657342657</v>
      </c>
      <c r="S19" s="632">
        <f t="shared" si="9"/>
        <v>222.90480836992464</v>
      </c>
      <c r="T19" s="732"/>
    </row>
    <row r="20" spans="2:20" s="269" customFormat="1" ht="16.899999999999999" customHeight="1" x14ac:dyDescent="0.3">
      <c r="B20" s="287" t="s">
        <v>22</v>
      </c>
      <c r="C20" s="669" t="s">
        <v>163</v>
      </c>
      <c r="D20" s="679">
        <v>31</v>
      </c>
      <c r="E20" s="673">
        <v>36</v>
      </c>
      <c r="F20" s="567">
        <f t="shared" si="0"/>
        <v>1.1612903225806452</v>
      </c>
      <c r="G20" s="672">
        <f t="shared" si="1"/>
        <v>5</v>
      </c>
      <c r="H20" s="566">
        <f t="shared" si="2"/>
        <v>4.5084351367073883E-3</v>
      </c>
      <c r="I20" s="571">
        <f t="shared" si="3"/>
        <v>5.1873198847262247E-3</v>
      </c>
      <c r="J20" s="679">
        <v>16526</v>
      </c>
      <c r="K20" s="673">
        <v>24273</v>
      </c>
      <c r="L20" s="567">
        <f t="shared" si="4"/>
        <v>1.4687764734357982</v>
      </c>
      <c r="M20" s="672">
        <f t="shared" si="5"/>
        <v>7747</v>
      </c>
      <c r="N20" s="566">
        <f t="shared" si="10"/>
        <v>4.6455328560553845E-3</v>
      </c>
      <c r="O20" s="571">
        <f t="shared" si="6"/>
        <v>6.203509776284667E-3</v>
      </c>
      <c r="P20" s="503"/>
      <c r="Q20" s="572">
        <f t="shared" si="7"/>
        <v>533.09677419354841</v>
      </c>
      <c r="R20" s="574">
        <f t="shared" si="8"/>
        <v>674.25</v>
      </c>
      <c r="S20" s="632">
        <f t="shared" si="9"/>
        <v>141.15322580645159</v>
      </c>
      <c r="T20" s="732"/>
    </row>
    <row r="21" spans="2:20" ht="16.899999999999999" customHeight="1" x14ac:dyDescent="0.3">
      <c r="B21" s="969" t="s">
        <v>24</v>
      </c>
      <c r="C21" s="669" t="s">
        <v>71</v>
      </c>
      <c r="D21" s="679">
        <v>41</v>
      </c>
      <c r="E21" s="673">
        <v>0</v>
      </c>
      <c r="F21" s="567">
        <f t="shared" si="0"/>
        <v>0</v>
      </c>
      <c r="G21" s="672">
        <f t="shared" si="1"/>
        <v>-41</v>
      </c>
      <c r="H21" s="566">
        <f t="shared" si="2"/>
        <v>5.9627690517742877E-3</v>
      </c>
      <c r="I21" s="571">
        <f t="shared" si="3"/>
        <v>0</v>
      </c>
      <c r="J21" s="679">
        <v>36735</v>
      </c>
      <c r="K21" s="673">
        <v>0</v>
      </c>
      <c r="L21" s="567">
        <f t="shared" si="4"/>
        <v>0</v>
      </c>
      <c r="M21" s="672">
        <f t="shared" si="5"/>
        <v>-36735</v>
      </c>
      <c r="N21" s="566">
        <f t="shared" si="10"/>
        <v>1.0326373560885546E-2</v>
      </c>
      <c r="O21" s="571">
        <f t="shared" si="6"/>
        <v>0</v>
      </c>
      <c r="P21" s="503"/>
      <c r="Q21" s="572">
        <f>IF(D21=0,"",J21/D21)</f>
        <v>895.97560975609758</v>
      </c>
      <c r="R21" s="574"/>
      <c r="S21" s="632"/>
      <c r="T21" s="732"/>
    </row>
    <row r="22" spans="2:20" ht="18" customHeight="1" x14ac:dyDescent="0.25">
      <c r="B22" s="1219" t="s">
        <v>297</v>
      </c>
      <c r="C22" s="1219"/>
      <c r="D22" s="603">
        <f>SUM(D11:D21)</f>
        <v>6876</v>
      </c>
      <c r="E22" s="604">
        <f>SUM(E11:E21)</f>
        <v>6940</v>
      </c>
      <c r="F22" s="568">
        <f t="shared" ref="F22" si="11">IF(D22=0,"",E22/D22)</f>
        <v>1.0093077370564281</v>
      </c>
      <c r="G22" s="569">
        <f t="shared" ref="G22" si="12">SUM(E22)-D22</f>
        <v>64</v>
      </c>
      <c r="H22" s="566">
        <f t="shared" ref="H22" si="13">SUM(D22)/$D$22</f>
        <v>1</v>
      </c>
      <c r="I22" s="571">
        <f t="shared" ref="I22" si="14">SUM(E22)/$E$22</f>
        <v>1</v>
      </c>
      <c r="J22" s="603">
        <f>SUM(J11:J21)</f>
        <v>3557396</v>
      </c>
      <c r="K22" s="604">
        <f>SUM(K11:K21)</f>
        <v>3912785</v>
      </c>
      <c r="L22" s="568">
        <f t="shared" ref="L22" si="15">IF(J22=0,"",K22/J22)</f>
        <v>1.0999014447646538</v>
      </c>
      <c r="M22" s="569">
        <f t="shared" ref="M22" si="16">SUM(K22)-J22</f>
        <v>355389</v>
      </c>
      <c r="N22" s="566">
        <f t="shared" ref="N22" si="17">SUM(J22)/$J$22</f>
        <v>1</v>
      </c>
      <c r="O22" s="571">
        <f t="shared" ref="O22" si="18">SUM(K22)/$K$22</f>
        <v>1</v>
      </c>
      <c r="P22" s="381"/>
      <c r="Q22" s="573">
        <f t="shared" ref="Q22" si="19">IF(D22=0,"",J22/D22)</f>
        <v>517.36416521233275</v>
      </c>
      <c r="R22" s="575">
        <f t="shared" ref="R22" si="20">IF(E22=0,"",K22/E22)</f>
        <v>563.80187319884726</v>
      </c>
      <c r="S22" s="633">
        <f t="shared" ref="S22" si="21">IF(Q22="","",R22-Q22)</f>
        <v>46.437707986514511</v>
      </c>
      <c r="T22" s="732"/>
    </row>
    <row r="23" spans="2:20" s="266" customFormat="1" ht="7.15" customHeight="1" x14ac:dyDescent="0.25">
      <c r="B23" s="275"/>
      <c r="C23" s="275"/>
      <c r="D23" s="358"/>
      <c r="E23" s="358"/>
      <c r="F23" s="358"/>
      <c r="G23" s="358"/>
      <c r="H23" s="359"/>
      <c r="I23" s="360"/>
      <c r="J23" s="358"/>
      <c r="K23" s="358"/>
      <c r="L23" s="358"/>
      <c r="M23" s="358"/>
      <c r="N23" s="359"/>
      <c r="O23" s="360"/>
      <c r="P23" s="354"/>
      <c r="Q23" s="355"/>
      <c r="R23" s="367"/>
      <c r="S23" s="367"/>
      <c r="T23" s="357"/>
    </row>
    <row r="24" spans="2:20" s="266" customFormat="1" ht="16.899999999999999" customHeight="1" x14ac:dyDescent="0.3">
      <c r="B24" s="287" t="s">
        <v>53</v>
      </c>
      <c r="C24" s="669" t="s">
        <v>166</v>
      </c>
      <c r="D24" s="679">
        <v>169</v>
      </c>
      <c r="E24" s="673">
        <v>171</v>
      </c>
      <c r="F24" s="567">
        <f t="shared" ref="F24:F34" si="22">IF(D24=0,"",E24/D24)</f>
        <v>1.0118343195266273</v>
      </c>
      <c r="G24" s="672">
        <f t="shared" ref="G24:G34" si="23">SUM(E24)-D24</f>
        <v>2</v>
      </c>
      <c r="H24" s="566">
        <f t="shared" ref="H24:H34" si="24">SUM(D24)/$D$35</f>
        <v>0.35281837160751567</v>
      </c>
      <c r="I24" s="571">
        <f t="shared" ref="I24:I34" si="25">SUM(E24)/$E$35</f>
        <v>0.36695278969957079</v>
      </c>
      <c r="J24" s="679">
        <v>144137</v>
      </c>
      <c r="K24" s="673">
        <v>156632</v>
      </c>
      <c r="L24" s="567">
        <f t="shared" ref="L24:L34" si="26">IF(J24=0,"",K24/J24)</f>
        <v>1.0866883589917926</v>
      </c>
      <c r="M24" s="672">
        <f t="shared" ref="M24:M34" si="27">SUM(K24)-J24</f>
        <v>12495</v>
      </c>
      <c r="N24" s="566">
        <f t="shared" ref="N24:N34" si="28">SUM(J24)/$J$35</f>
        <v>0.38592756812911999</v>
      </c>
      <c r="O24" s="571">
        <f t="shared" ref="O24:O34" si="29">SUM(K24)/$K$35</f>
        <v>0.41743153496007762</v>
      </c>
      <c r="P24" s="503"/>
      <c r="Q24" s="572">
        <f t="shared" ref="Q24:R31" si="30">IF(D24=0,"",J24/D24)</f>
        <v>852.88165680473378</v>
      </c>
      <c r="R24" s="574">
        <f t="shared" si="30"/>
        <v>915.9766081871345</v>
      </c>
      <c r="S24" s="632">
        <f t="shared" ref="S24:S31" si="31">IF(Q24="","",R24-Q24)</f>
        <v>63.094951382400723</v>
      </c>
      <c r="T24" s="357"/>
    </row>
    <row r="25" spans="2:20" s="266" customFormat="1" ht="16.899999999999999" customHeight="1" x14ac:dyDescent="0.3">
      <c r="B25" s="287" t="s">
        <v>55</v>
      </c>
      <c r="C25" s="669" t="s">
        <v>170</v>
      </c>
      <c r="D25" s="679">
        <v>158</v>
      </c>
      <c r="E25" s="673">
        <v>140</v>
      </c>
      <c r="F25" s="567">
        <f t="shared" si="22"/>
        <v>0.88607594936708856</v>
      </c>
      <c r="G25" s="672">
        <f t="shared" si="23"/>
        <v>-18</v>
      </c>
      <c r="H25" s="566">
        <f t="shared" si="24"/>
        <v>0.3298538622129436</v>
      </c>
      <c r="I25" s="571">
        <f t="shared" si="25"/>
        <v>0.30042918454935624</v>
      </c>
      <c r="J25" s="679">
        <v>107371</v>
      </c>
      <c r="K25" s="673">
        <v>95293</v>
      </c>
      <c r="L25" s="567">
        <f t="shared" si="26"/>
        <v>0.88751152545845713</v>
      </c>
      <c r="M25" s="672">
        <f t="shared" si="27"/>
        <v>-12078</v>
      </c>
      <c r="N25" s="566">
        <f t="shared" si="28"/>
        <v>0.2874864116610707</v>
      </c>
      <c r="O25" s="571">
        <f t="shared" si="29"/>
        <v>0.25396025882929846</v>
      </c>
      <c r="P25" s="503"/>
      <c r="Q25" s="572">
        <f t="shared" si="30"/>
        <v>679.5632911392405</v>
      </c>
      <c r="R25" s="574">
        <f t="shared" si="30"/>
        <v>680.66428571428571</v>
      </c>
      <c r="S25" s="632">
        <f t="shared" si="31"/>
        <v>1.1009945750452061</v>
      </c>
      <c r="T25" s="357"/>
    </row>
    <row r="26" spans="2:20" s="266" customFormat="1" ht="16.899999999999999" customHeight="1" x14ac:dyDescent="0.3">
      <c r="B26" s="287" t="s">
        <v>57</v>
      </c>
      <c r="C26" s="668" t="s">
        <v>330</v>
      </c>
      <c r="D26" s="679">
        <v>64</v>
      </c>
      <c r="E26" s="673">
        <v>69</v>
      </c>
      <c r="F26" s="567">
        <f t="shared" si="22"/>
        <v>1.078125</v>
      </c>
      <c r="G26" s="672">
        <f t="shared" si="23"/>
        <v>5</v>
      </c>
      <c r="H26" s="566">
        <f t="shared" si="24"/>
        <v>0.1336116910229645</v>
      </c>
      <c r="I26" s="571">
        <f t="shared" si="25"/>
        <v>0.14806866952789699</v>
      </c>
      <c r="J26" s="679">
        <v>65391</v>
      </c>
      <c r="K26" s="673">
        <v>67346</v>
      </c>
      <c r="L26" s="567">
        <f t="shared" si="26"/>
        <v>1.0298970806380083</v>
      </c>
      <c r="M26" s="672">
        <f t="shared" si="27"/>
        <v>1955</v>
      </c>
      <c r="N26" s="566">
        <f t="shared" si="28"/>
        <v>0.17508474303982521</v>
      </c>
      <c r="O26" s="571">
        <f t="shared" si="29"/>
        <v>0.17948020936603878</v>
      </c>
      <c r="P26" s="503"/>
      <c r="Q26" s="572">
        <f t="shared" si="30"/>
        <v>1021.734375</v>
      </c>
      <c r="R26" s="574">
        <f t="shared" si="30"/>
        <v>976.02898550724638</v>
      </c>
      <c r="S26" s="632">
        <f t="shared" si="31"/>
        <v>-45.705389492753625</v>
      </c>
      <c r="T26" s="357"/>
    </row>
    <row r="27" spans="2:20" s="266" customFormat="1" ht="16.899999999999999" customHeight="1" x14ac:dyDescent="0.3">
      <c r="B27" s="287" t="s">
        <v>59</v>
      </c>
      <c r="C27" s="929" t="s">
        <v>324</v>
      </c>
      <c r="D27" s="679">
        <v>23</v>
      </c>
      <c r="E27" s="673">
        <v>31</v>
      </c>
      <c r="F27" s="567">
        <f t="shared" si="22"/>
        <v>1.3478260869565217</v>
      </c>
      <c r="G27" s="672">
        <f t="shared" si="23"/>
        <v>8</v>
      </c>
      <c r="H27" s="566">
        <f t="shared" si="24"/>
        <v>4.8016701461377868E-2</v>
      </c>
      <c r="I27" s="571">
        <f t="shared" si="25"/>
        <v>6.652360515021459E-2</v>
      </c>
      <c r="J27" s="679">
        <v>15936</v>
      </c>
      <c r="K27" s="673">
        <v>17993</v>
      </c>
      <c r="L27" s="567">
        <f t="shared" si="26"/>
        <v>1.1290788152610443</v>
      </c>
      <c r="M27" s="672">
        <f t="shared" si="27"/>
        <v>2057</v>
      </c>
      <c r="N27" s="566">
        <f t="shared" si="28"/>
        <v>4.2668722990666215E-2</v>
      </c>
      <c r="O27" s="571">
        <f t="shared" si="29"/>
        <v>4.7952178408860749E-2</v>
      </c>
      <c r="P27" s="503"/>
      <c r="Q27" s="572">
        <f t="shared" si="30"/>
        <v>692.86956521739125</v>
      </c>
      <c r="R27" s="574">
        <f t="shared" si="30"/>
        <v>580.41935483870964</v>
      </c>
      <c r="S27" s="632">
        <f t="shared" si="31"/>
        <v>-112.45021037868162</v>
      </c>
      <c r="T27" s="357"/>
    </row>
    <row r="28" spans="2:20" s="266" customFormat="1" ht="16.899999999999999" customHeight="1" x14ac:dyDescent="0.3">
      <c r="B28" s="287" t="s">
        <v>61</v>
      </c>
      <c r="C28" s="669" t="s">
        <v>164</v>
      </c>
      <c r="D28" s="679">
        <v>0</v>
      </c>
      <c r="E28" s="673">
        <v>16</v>
      </c>
      <c r="F28" s="567" t="str">
        <f t="shared" si="22"/>
        <v/>
      </c>
      <c r="G28" s="672">
        <f t="shared" si="23"/>
        <v>16</v>
      </c>
      <c r="H28" s="566">
        <f t="shared" si="24"/>
        <v>0</v>
      </c>
      <c r="I28" s="571">
        <f t="shared" si="25"/>
        <v>3.4334763948497854E-2</v>
      </c>
      <c r="J28" s="679">
        <v>0</v>
      </c>
      <c r="K28" s="673">
        <v>16555</v>
      </c>
      <c r="L28" s="567" t="str">
        <f t="shared" si="26"/>
        <v/>
      </c>
      <c r="M28" s="672">
        <f t="shared" si="27"/>
        <v>16555</v>
      </c>
      <c r="N28" s="566">
        <f t="shared" si="28"/>
        <v>0</v>
      </c>
      <c r="O28" s="571">
        <f t="shared" si="29"/>
        <v>4.4119841802850536E-2</v>
      </c>
      <c r="P28" s="503"/>
      <c r="Q28" s="572" t="str">
        <f t="shared" si="30"/>
        <v/>
      </c>
      <c r="R28" s="574">
        <f t="shared" si="30"/>
        <v>1034.6875</v>
      </c>
      <c r="S28" s="632" t="str">
        <f t="shared" si="31"/>
        <v/>
      </c>
      <c r="T28" s="357"/>
    </row>
    <row r="29" spans="2:20" s="266" customFormat="1" ht="16.899999999999999" customHeight="1" x14ac:dyDescent="0.3">
      <c r="B29" s="287" t="s">
        <v>63</v>
      </c>
      <c r="C29" s="669" t="s">
        <v>165</v>
      </c>
      <c r="D29" s="679">
        <v>40</v>
      </c>
      <c r="E29" s="673">
        <v>10</v>
      </c>
      <c r="F29" s="567">
        <f t="shared" si="22"/>
        <v>0.25</v>
      </c>
      <c r="G29" s="672">
        <f t="shared" si="23"/>
        <v>-30</v>
      </c>
      <c r="H29" s="566">
        <f t="shared" si="24"/>
        <v>8.3507306889352817E-2</v>
      </c>
      <c r="I29" s="571">
        <f t="shared" si="25"/>
        <v>2.1459227467811159E-2</v>
      </c>
      <c r="J29" s="679">
        <v>27356</v>
      </c>
      <c r="K29" s="673">
        <v>9519</v>
      </c>
      <c r="L29" s="567">
        <f t="shared" si="26"/>
        <v>0.34796753911390554</v>
      </c>
      <c r="M29" s="672">
        <f t="shared" si="27"/>
        <v>-17837</v>
      </c>
      <c r="N29" s="566">
        <f t="shared" si="28"/>
        <v>7.3245832463144145E-2</v>
      </c>
      <c r="O29" s="571">
        <f t="shared" si="29"/>
        <v>2.5368575905849244E-2</v>
      </c>
      <c r="P29" s="503"/>
      <c r="Q29" s="572">
        <f t="shared" si="30"/>
        <v>683.9</v>
      </c>
      <c r="R29" s="574">
        <f t="shared" si="30"/>
        <v>951.9</v>
      </c>
      <c r="S29" s="632">
        <f t="shared" si="31"/>
        <v>268</v>
      </c>
      <c r="T29" s="357"/>
    </row>
    <row r="30" spans="2:20" s="266" customFormat="1" ht="16.899999999999999" customHeight="1" x14ac:dyDescent="0.3">
      <c r="B30" s="287" t="s">
        <v>65</v>
      </c>
      <c r="C30" s="669" t="s">
        <v>168</v>
      </c>
      <c r="D30" s="679">
        <v>23</v>
      </c>
      <c r="E30" s="673">
        <v>27</v>
      </c>
      <c r="F30" s="567">
        <f t="shared" si="22"/>
        <v>1.173913043478261</v>
      </c>
      <c r="G30" s="672">
        <f t="shared" si="23"/>
        <v>4</v>
      </c>
      <c r="H30" s="566">
        <f t="shared" si="24"/>
        <v>4.8016701461377868E-2</v>
      </c>
      <c r="I30" s="571">
        <f t="shared" si="25"/>
        <v>5.7939914163090127E-2</v>
      </c>
      <c r="J30" s="679">
        <v>7858</v>
      </c>
      <c r="K30" s="673">
        <v>6954</v>
      </c>
      <c r="L30" s="567">
        <f t="shared" si="26"/>
        <v>0.88495800458131835</v>
      </c>
      <c r="M30" s="672">
        <f t="shared" si="27"/>
        <v>-904</v>
      </c>
      <c r="N30" s="566">
        <f t="shared" si="28"/>
        <v>2.1039835922480869E-2</v>
      </c>
      <c r="O30" s="571">
        <f t="shared" si="29"/>
        <v>1.853273209888388E-2</v>
      </c>
      <c r="P30" s="503"/>
      <c r="Q30" s="572">
        <f t="shared" si="30"/>
        <v>341.6521739130435</v>
      </c>
      <c r="R30" s="574">
        <f t="shared" si="30"/>
        <v>257.55555555555554</v>
      </c>
      <c r="S30" s="632">
        <f t="shared" si="31"/>
        <v>-84.096618357487955</v>
      </c>
      <c r="T30" s="357"/>
    </row>
    <row r="31" spans="2:20" s="266" customFormat="1" ht="16.899999999999999" customHeight="1" x14ac:dyDescent="0.3">
      <c r="B31" s="287" t="s">
        <v>66</v>
      </c>
      <c r="C31" s="669" t="s">
        <v>163</v>
      </c>
      <c r="D31" s="679">
        <v>2</v>
      </c>
      <c r="E31" s="673">
        <v>2</v>
      </c>
      <c r="F31" s="567">
        <f t="shared" si="22"/>
        <v>1</v>
      </c>
      <c r="G31" s="672">
        <f t="shared" si="23"/>
        <v>0</v>
      </c>
      <c r="H31" s="566">
        <f t="shared" si="24"/>
        <v>4.1753653444676405E-3</v>
      </c>
      <c r="I31" s="571">
        <f t="shared" si="25"/>
        <v>4.2918454935622317E-3</v>
      </c>
      <c r="J31" s="679">
        <v>5433</v>
      </c>
      <c r="K31" s="673">
        <v>4936</v>
      </c>
      <c r="L31" s="567">
        <f t="shared" si="26"/>
        <v>0.90852199521443033</v>
      </c>
      <c r="M31" s="672">
        <f t="shared" si="27"/>
        <v>-497</v>
      </c>
      <c r="N31" s="566">
        <f t="shared" si="28"/>
        <v>1.4546885793692869E-2</v>
      </c>
      <c r="O31" s="571">
        <f t="shared" si="29"/>
        <v>1.3154668628140758E-2</v>
      </c>
      <c r="P31" s="503"/>
      <c r="Q31" s="572">
        <f t="shared" si="30"/>
        <v>2716.5</v>
      </c>
      <c r="R31" s="574">
        <f t="shared" si="30"/>
        <v>2468</v>
      </c>
      <c r="S31" s="632">
        <f t="shared" si="31"/>
        <v>-248.5</v>
      </c>
      <c r="T31" s="357"/>
    </row>
    <row r="32" spans="2:20" s="266" customFormat="1" ht="16.899999999999999" customHeight="1" x14ac:dyDescent="0.3">
      <c r="B32" s="287" t="s">
        <v>67</v>
      </c>
      <c r="C32" s="669" t="s">
        <v>167</v>
      </c>
      <c r="D32" s="679">
        <v>0</v>
      </c>
      <c r="E32" s="673">
        <v>0</v>
      </c>
      <c r="F32" s="567" t="str">
        <f t="shared" si="22"/>
        <v/>
      </c>
      <c r="G32" s="672">
        <f t="shared" si="23"/>
        <v>0</v>
      </c>
      <c r="H32" s="566">
        <f t="shared" si="24"/>
        <v>0</v>
      </c>
      <c r="I32" s="571">
        <f t="shared" si="25"/>
        <v>0</v>
      </c>
      <c r="J32" s="679">
        <v>0</v>
      </c>
      <c r="K32" s="673">
        <v>0</v>
      </c>
      <c r="L32" s="567" t="str">
        <f t="shared" si="26"/>
        <v/>
      </c>
      <c r="M32" s="672">
        <f t="shared" si="27"/>
        <v>0</v>
      </c>
      <c r="N32" s="566">
        <f t="shared" si="28"/>
        <v>0</v>
      </c>
      <c r="O32" s="571">
        <f t="shared" si="29"/>
        <v>0</v>
      </c>
      <c r="P32" s="503"/>
      <c r="Q32" s="572" t="str">
        <f>IF(D32=0,"",J32/D32)</f>
        <v/>
      </c>
      <c r="R32" s="574"/>
      <c r="S32" s="632"/>
      <c r="T32" s="357"/>
    </row>
    <row r="33" spans="2:20" s="266" customFormat="1" ht="16.899999999999999" customHeight="1" x14ac:dyDescent="0.3">
      <c r="B33" s="969" t="s">
        <v>22</v>
      </c>
      <c r="C33" s="956" t="s">
        <v>169</v>
      </c>
      <c r="D33" s="679">
        <v>0</v>
      </c>
      <c r="E33" s="954">
        <v>0</v>
      </c>
      <c r="F33" s="567" t="str">
        <f t="shared" si="22"/>
        <v/>
      </c>
      <c r="G33" s="955">
        <f t="shared" si="23"/>
        <v>0</v>
      </c>
      <c r="H33" s="566">
        <f t="shared" si="24"/>
        <v>0</v>
      </c>
      <c r="I33" s="571">
        <f t="shared" si="25"/>
        <v>0</v>
      </c>
      <c r="J33" s="679">
        <v>0</v>
      </c>
      <c r="K33" s="954">
        <v>0</v>
      </c>
      <c r="L33" s="567" t="str">
        <f t="shared" si="26"/>
        <v/>
      </c>
      <c r="M33" s="955">
        <f t="shared" si="27"/>
        <v>0</v>
      </c>
      <c r="N33" s="566">
        <f t="shared" si="28"/>
        <v>0</v>
      </c>
      <c r="O33" s="571">
        <f t="shared" si="29"/>
        <v>0</v>
      </c>
      <c r="P33" s="503"/>
      <c r="Q33" s="572" t="str">
        <f>IF(D33=0,"",J33/D33)</f>
        <v/>
      </c>
      <c r="R33" s="574"/>
      <c r="S33" s="632"/>
      <c r="T33" s="357"/>
    </row>
    <row r="34" spans="2:20" s="266" customFormat="1" ht="16.899999999999999" customHeight="1" x14ac:dyDescent="0.3">
      <c r="B34" s="969" t="s">
        <v>24</v>
      </c>
      <c r="C34" s="669" t="s">
        <v>71</v>
      </c>
      <c r="D34" s="679">
        <v>0</v>
      </c>
      <c r="E34" s="673">
        <v>0</v>
      </c>
      <c r="F34" s="567" t="str">
        <f t="shared" si="22"/>
        <v/>
      </c>
      <c r="G34" s="672">
        <f t="shared" si="23"/>
        <v>0</v>
      </c>
      <c r="H34" s="566">
        <f t="shared" si="24"/>
        <v>0</v>
      </c>
      <c r="I34" s="571">
        <f t="shared" si="25"/>
        <v>0</v>
      </c>
      <c r="J34" s="679">
        <v>0</v>
      </c>
      <c r="K34" s="673">
        <v>0</v>
      </c>
      <c r="L34" s="567" t="str">
        <f t="shared" si="26"/>
        <v/>
      </c>
      <c r="M34" s="672">
        <f t="shared" si="27"/>
        <v>0</v>
      </c>
      <c r="N34" s="566">
        <f t="shared" si="28"/>
        <v>0</v>
      </c>
      <c r="O34" s="571">
        <f t="shared" si="29"/>
        <v>0</v>
      </c>
      <c r="P34" s="503"/>
      <c r="Q34" s="572" t="str">
        <f>IF(D34=0,"",J34/D34)</f>
        <v/>
      </c>
      <c r="R34" s="574"/>
      <c r="S34" s="632"/>
      <c r="T34" s="357"/>
    </row>
    <row r="35" spans="2:20" s="266" customFormat="1" ht="24.75" customHeight="1" x14ac:dyDescent="0.25">
      <c r="B35" s="1214" t="s">
        <v>295</v>
      </c>
      <c r="C35" s="1214"/>
      <c r="D35" s="603">
        <f>SUM(D24:D34)</f>
        <v>479</v>
      </c>
      <c r="E35" s="604">
        <f>SUM(E24:E34)</f>
        <v>466</v>
      </c>
      <c r="F35" s="568">
        <f t="shared" ref="F35" si="32">IF(D35=0,"",E35/D35)</f>
        <v>0.97286012526096033</v>
      </c>
      <c r="G35" s="569">
        <f t="shared" ref="G35" si="33">SUM(E35)-D35</f>
        <v>-13</v>
      </c>
      <c r="H35" s="566">
        <f t="shared" ref="H35" si="34">SUM(D35)/$D$35</f>
        <v>1</v>
      </c>
      <c r="I35" s="571">
        <f t="shared" ref="I35" si="35">SUM(E35)/$E$35</f>
        <v>1</v>
      </c>
      <c r="J35" s="603">
        <f>SUM(J24:J34)</f>
        <v>373482</v>
      </c>
      <c r="K35" s="551">
        <f>SUM(K24:K34)</f>
        <v>375228</v>
      </c>
      <c r="L35" s="568">
        <f t="shared" ref="L35" si="36">IF(J35=0,"",K35/J35)</f>
        <v>1.0046749240927273</v>
      </c>
      <c r="M35" s="569">
        <f t="shared" ref="M35" si="37">SUM(K35)-J35</f>
        <v>1746</v>
      </c>
      <c r="N35" s="566">
        <f t="shared" ref="N35" si="38">SUM(J35)/$J$35</f>
        <v>1</v>
      </c>
      <c r="O35" s="571">
        <f t="shared" ref="O35" si="39">SUM(K35)/$K$35</f>
        <v>1</v>
      </c>
      <c r="P35" s="381"/>
      <c r="Q35" s="573">
        <f t="shared" ref="Q35" si="40">IF(D35=0,"",J35/D35)</f>
        <v>779.71189979123176</v>
      </c>
      <c r="R35" s="575">
        <f t="shared" ref="R35" si="41">IF(E35=0,"",K35/E35)</f>
        <v>805.2103004291846</v>
      </c>
      <c r="S35" s="633">
        <f t="shared" ref="S35" si="42">IF(Q35="","",R35-Q35)</f>
        <v>25.498400637952841</v>
      </c>
      <c r="T35" s="357"/>
    </row>
    <row r="36" spans="2:20" s="266" customFormat="1" ht="21" customHeight="1" x14ac:dyDescent="0.25">
      <c r="B36" s="275"/>
      <c r="C36" s="898"/>
      <c r="D36" s="358"/>
      <c r="E36" s="358"/>
      <c r="F36" s="358"/>
      <c r="G36" s="358"/>
      <c r="H36" s="359"/>
      <c r="I36" s="360"/>
      <c r="J36" s="358"/>
      <c r="K36" s="358"/>
      <c r="L36" s="358"/>
      <c r="M36" s="358"/>
      <c r="N36" s="359"/>
      <c r="O36" s="360"/>
      <c r="P36" s="354"/>
      <c r="Q36" s="355"/>
      <c r="R36" s="581"/>
      <c r="S36" s="581"/>
      <c r="T36" s="357"/>
    </row>
    <row r="37" spans="2:20" s="266" customFormat="1" ht="21" customHeight="1" x14ac:dyDescent="0.25">
      <c r="B37" s="275"/>
      <c r="C37" s="275"/>
      <c r="D37" s="358"/>
      <c r="E37" s="358"/>
      <c r="F37" s="358"/>
      <c r="G37" s="358"/>
      <c r="H37" s="359"/>
      <c r="I37" s="360"/>
      <c r="J37" s="358"/>
      <c r="K37" s="358"/>
      <c r="L37" s="358"/>
      <c r="M37" s="358"/>
      <c r="N37" s="359"/>
      <c r="O37" s="360"/>
      <c r="P37" s="354"/>
      <c r="Q37" s="355"/>
      <c r="R37" s="581"/>
      <c r="S37" s="581"/>
      <c r="T37" s="357"/>
    </row>
    <row r="38" spans="2:20" s="266" customFormat="1" ht="21" customHeight="1" x14ac:dyDescent="0.25">
      <c r="B38" s="1106" t="s">
        <v>84</v>
      </c>
      <c r="C38" s="1109" t="s">
        <v>240</v>
      </c>
      <c r="D38" s="1226" t="s">
        <v>230</v>
      </c>
      <c r="E38" s="1227"/>
      <c r="F38" s="1227"/>
      <c r="G38" s="1227"/>
      <c r="H38" s="1227"/>
      <c r="I38" s="1228"/>
      <c r="J38" s="1229" t="s">
        <v>231</v>
      </c>
      <c r="K38" s="1230"/>
      <c r="L38" s="1230"/>
      <c r="M38" s="1230"/>
      <c r="N38" s="1230"/>
      <c r="O38" s="1231"/>
      <c r="P38" s="570"/>
      <c r="Q38" s="1234" t="s">
        <v>238</v>
      </c>
      <c r="R38" s="1235"/>
      <c r="S38" s="1236"/>
      <c r="T38" s="357"/>
    </row>
    <row r="39" spans="2:20" s="266" customFormat="1" ht="21" customHeight="1" x14ac:dyDescent="0.25">
      <c r="B39" s="1107"/>
      <c r="C39" s="1110"/>
      <c r="D39" s="1123" t="s">
        <v>222</v>
      </c>
      <c r="E39" s="1124"/>
      <c r="F39" s="1137" t="str">
        <f>F8</f>
        <v>Indeks19/18</v>
      </c>
      <c r="G39" s="1137" t="str">
        <f>G8</f>
        <v>Razlika 19(-)18</v>
      </c>
      <c r="H39" s="1123" t="s">
        <v>223</v>
      </c>
      <c r="I39" s="1124"/>
      <c r="J39" s="1123" t="s">
        <v>224</v>
      </c>
      <c r="K39" s="1124"/>
      <c r="L39" s="1137" t="str">
        <f>F39</f>
        <v>Indeks19/18</v>
      </c>
      <c r="M39" s="1137" t="str">
        <f>G39</f>
        <v>Razlika 19(-)18</v>
      </c>
      <c r="N39" s="1123" t="s">
        <v>223</v>
      </c>
      <c r="O39" s="1124"/>
      <c r="P39" s="345"/>
      <c r="Q39" s="1123"/>
      <c r="R39" s="1124"/>
      <c r="S39" s="1137" t="str">
        <f>G39</f>
        <v>Razlika 19(-)18</v>
      </c>
      <c r="T39" s="357"/>
    </row>
    <row r="40" spans="2:20" s="266" customFormat="1" ht="21" customHeight="1" x14ac:dyDescent="0.25">
      <c r="B40" s="1108"/>
      <c r="C40" s="1111"/>
      <c r="D40" s="369" t="str">
        <f>D9</f>
        <v>I-I-2018</v>
      </c>
      <c r="E40" s="369" t="str">
        <f>E9</f>
        <v>I-I-2019</v>
      </c>
      <c r="F40" s="1119"/>
      <c r="G40" s="1119"/>
      <c r="H40" s="658" t="str">
        <f>D40</f>
        <v>I-I-2018</v>
      </c>
      <c r="I40" s="658" t="str">
        <f>E40</f>
        <v>I-I-2019</v>
      </c>
      <c r="J40" s="726" t="str">
        <f>D40</f>
        <v>I-I-2018</v>
      </c>
      <c r="K40" s="726" t="str">
        <f>E40</f>
        <v>I-I-2019</v>
      </c>
      <c r="L40" s="1119"/>
      <c r="M40" s="1119"/>
      <c r="N40" s="658" t="str">
        <f>D40</f>
        <v>I-I-2018</v>
      </c>
      <c r="O40" s="658" t="str">
        <f>E40</f>
        <v>I-I-2019</v>
      </c>
      <c r="P40" s="702"/>
      <c r="Q40" s="658" t="str">
        <f>D40</f>
        <v>I-I-2018</v>
      </c>
      <c r="R40" s="658" t="str">
        <f>E40</f>
        <v>I-I-2019</v>
      </c>
      <c r="S40" s="1119"/>
      <c r="T40" s="357"/>
    </row>
    <row r="41" spans="2:20" s="266" customFormat="1" ht="9" customHeight="1" x14ac:dyDescent="0.25">
      <c r="B41" s="396"/>
      <c r="C41" s="397"/>
      <c r="D41" s="620"/>
      <c r="E41" s="620"/>
      <c r="F41" s="676"/>
      <c r="G41" s="676"/>
      <c r="H41" s="677"/>
      <c r="I41" s="677"/>
      <c r="J41" s="677"/>
      <c r="K41" s="677"/>
      <c r="L41" s="676"/>
      <c r="M41" s="676"/>
      <c r="N41" s="677"/>
      <c r="O41" s="677"/>
      <c r="P41" s="345"/>
      <c r="Q41" s="677"/>
      <c r="R41" s="677"/>
      <c r="S41" s="676"/>
      <c r="T41" s="357"/>
    </row>
    <row r="42" spans="2:20" s="266" customFormat="1" ht="16.899999999999999" customHeight="1" x14ac:dyDescent="0.25">
      <c r="B42" s="287" t="s">
        <v>53</v>
      </c>
      <c r="C42" s="325" t="s">
        <v>178</v>
      </c>
      <c r="D42" s="679">
        <v>89</v>
      </c>
      <c r="E42" s="673">
        <v>50</v>
      </c>
      <c r="F42" s="567">
        <f t="shared" ref="F42:F49" si="43">IF(D42=0,"",E42/D42)</f>
        <v>0.5617977528089888</v>
      </c>
      <c r="G42" s="801">
        <f t="shared" ref="G42:G49" si="44">SUM(E42)-D42</f>
        <v>-39</v>
      </c>
      <c r="H42" s="566">
        <f t="shared" ref="H42:H49" si="45">SUM(D42)/$D$50</f>
        <v>0.50857142857142856</v>
      </c>
      <c r="I42" s="571">
        <f t="shared" ref="I42:I49" si="46">SUM(E42)/$E$50</f>
        <v>0.29411764705882354</v>
      </c>
      <c r="J42" s="679">
        <v>63277</v>
      </c>
      <c r="K42" s="673">
        <v>48749</v>
      </c>
      <c r="L42" s="567">
        <f t="shared" ref="L42:L49" si="47">IF(J42=0,"",K42/J42)</f>
        <v>0.7704063087693791</v>
      </c>
      <c r="M42" s="672">
        <f t="shared" ref="M42:M49" si="48">SUM(K42)-J42</f>
        <v>-14528</v>
      </c>
      <c r="N42" s="566">
        <f t="shared" ref="N42:N49" si="49">SUM(J42)/$J$50</f>
        <v>0.50102934422854606</v>
      </c>
      <c r="O42" s="571">
        <f t="shared" ref="O42:O49" si="50">SUM(K42)/$K$50</f>
        <v>0.37420934659788752</v>
      </c>
      <c r="P42" s="582"/>
      <c r="Q42" s="572">
        <f t="shared" ref="Q42:R49" si="51">IF(D42=0,"",J42/D42)</f>
        <v>710.97752808988764</v>
      </c>
      <c r="R42" s="574">
        <f t="shared" si="51"/>
        <v>974.98</v>
      </c>
      <c r="S42" s="632">
        <f t="shared" ref="S42:S49" si="52">IF(Q42="","",R42-Q42)</f>
        <v>264.00247191011238</v>
      </c>
      <c r="T42" s="357"/>
    </row>
    <row r="43" spans="2:20" s="266" customFormat="1" ht="16.899999999999999" customHeight="1" x14ac:dyDescent="0.25">
      <c r="B43" s="287" t="s">
        <v>55</v>
      </c>
      <c r="C43" s="325" t="s">
        <v>176</v>
      </c>
      <c r="D43" s="679">
        <v>30</v>
      </c>
      <c r="E43" s="673">
        <v>52</v>
      </c>
      <c r="F43" s="567">
        <f t="shared" si="43"/>
        <v>1.7333333333333334</v>
      </c>
      <c r="G43" s="672">
        <f t="shared" si="44"/>
        <v>22</v>
      </c>
      <c r="H43" s="566">
        <f t="shared" si="45"/>
        <v>0.17142857142857143</v>
      </c>
      <c r="I43" s="571">
        <f t="shared" si="46"/>
        <v>0.30588235294117649</v>
      </c>
      <c r="J43" s="679">
        <v>26984</v>
      </c>
      <c r="K43" s="673">
        <v>45103</v>
      </c>
      <c r="L43" s="567">
        <f t="shared" si="47"/>
        <v>1.6714719833975689</v>
      </c>
      <c r="M43" s="672">
        <f t="shared" si="48"/>
        <v>18119</v>
      </c>
      <c r="N43" s="566">
        <f t="shared" si="49"/>
        <v>0.21366018971605935</v>
      </c>
      <c r="O43" s="571">
        <f t="shared" si="50"/>
        <v>0.34622175141242939</v>
      </c>
      <c r="P43" s="582"/>
      <c r="Q43" s="572">
        <f t="shared" si="51"/>
        <v>899.4666666666667</v>
      </c>
      <c r="R43" s="574">
        <f t="shared" si="51"/>
        <v>867.36538461538464</v>
      </c>
      <c r="S43" s="632">
        <f t="shared" si="52"/>
        <v>-32.101282051282055</v>
      </c>
      <c r="T43" s="357"/>
    </row>
    <row r="44" spans="2:20" s="266" customFormat="1" ht="16.899999999999999" customHeight="1" x14ac:dyDescent="0.25">
      <c r="B44" s="288" t="s">
        <v>57</v>
      </c>
      <c r="C44" s="325" t="s">
        <v>172</v>
      </c>
      <c r="D44" s="679">
        <v>6</v>
      </c>
      <c r="E44" s="673">
        <v>22</v>
      </c>
      <c r="F44" s="567">
        <f t="shared" si="43"/>
        <v>3.6666666666666665</v>
      </c>
      <c r="G44" s="672">
        <f t="shared" si="44"/>
        <v>16</v>
      </c>
      <c r="H44" s="566">
        <f t="shared" si="45"/>
        <v>3.4285714285714287E-2</v>
      </c>
      <c r="I44" s="571">
        <f t="shared" si="46"/>
        <v>0.12941176470588237</v>
      </c>
      <c r="J44" s="679">
        <v>4565</v>
      </c>
      <c r="K44" s="673">
        <v>12122</v>
      </c>
      <c r="L44" s="567">
        <f t="shared" si="47"/>
        <v>2.6554216867469878</v>
      </c>
      <c r="M44" s="672">
        <f t="shared" si="48"/>
        <v>7557</v>
      </c>
      <c r="N44" s="566">
        <f t="shared" si="49"/>
        <v>3.6145818487022342E-2</v>
      </c>
      <c r="O44" s="571">
        <f t="shared" si="50"/>
        <v>9.3051461557356913E-2</v>
      </c>
      <c r="P44" s="582"/>
      <c r="Q44" s="572">
        <f t="shared" si="51"/>
        <v>760.83333333333337</v>
      </c>
      <c r="R44" s="574">
        <f t="shared" si="51"/>
        <v>551</v>
      </c>
      <c r="S44" s="632">
        <f t="shared" si="52"/>
        <v>-209.83333333333337</v>
      </c>
      <c r="T44" s="357"/>
    </row>
    <row r="45" spans="2:20" s="266" customFormat="1" ht="16.899999999999999" customHeight="1" x14ac:dyDescent="0.25">
      <c r="B45" s="288" t="s">
        <v>59</v>
      </c>
      <c r="C45" s="325" t="s">
        <v>173</v>
      </c>
      <c r="D45" s="679">
        <v>34</v>
      </c>
      <c r="E45" s="673">
        <v>26</v>
      </c>
      <c r="F45" s="567">
        <f t="shared" si="43"/>
        <v>0.76470588235294112</v>
      </c>
      <c r="G45" s="799">
        <f t="shared" si="44"/>
        <v>-8</v>
      </c>
      <c r="H45" s="566">
        <f t="shared" si="45"/>
        <v>0.19428571428571428</v>
      </c>
      <c r="I45" s="571">
        <f t="shared" si="46"/>
        <v>0.15294117647058825</v>
      </c>
      <c r="J45" s="679">
        <v>21354</v>
      </c>
      <c r="K45" s="673">
        <v>10061</v>
      </c>
      <c r="L45" s="567">
        <f t="shared" si="47"/>
        <v>0.47115294558396553</v>
      </c>
      <c r="M45" s="672">
        <f t="shared" si="48"/>
        <v>-11293</v>
      </c>
      <c r="N45" s="566">
        <f t="shared" si="49"/>
        <v>0.16908166658748633</v>
      </c>
      <c r="O45" s="571">
        <f t="shared" si="50"/>
        <v>7.7230717268484406E-2</v>
      </c>
      <c r="P45" s="582"/>
      <c r="Q45" s="572">
        <f t="shared" si="51"/>
        <v>628.05882352941171</v>
      </c>
      <c r="R45" s="574">
        <f t="shared" si="51"/>
        <v>386.96153846153845</v>
      </c>
      <c r="S45" s="632">
        <f t="shared" si="52"/>
        <v>-241.09728506787326</v>
      </c>
      <c r="T45" s="357"/>
    </row>
    <row r="46" spans="2:20" s="266" customFormat="1" ht="16.899999999999999" customHeight="1" x14ac:dyDescent="0.25">
      <c r="B46" s="287" t="s">
        <v>61</v>
      </c>
      <c r="C46" s="933" t="s">
        <v>177</v>
      </c>
      <c r="D46" s="679">
        <v>4</v>
      </c>
      <c r="E46" s="673">
        <v>10</v>
      </c>
      <c r="F46" s="567">
        <f t="shared" si="43"/>
        <v>2.5</v>
      </c>
      <c r="G46" s="806">
        <f t="shared" si="44"/>
        <v>6</v>
      </c>
      <c r="H46" s="566">
        <f t="shared" si="45"/>
        <v>2.2857142857142857E-2</v>
      </c>
      <c r="I46" s="571">
        <f t="shared" si="46"/>
        <v>5.8823529411764705E-2</v>
      </c>
      <c r="J46" s="679">
        <v>2126</v>
      </c>
      <c r="K46" s="673">
        <v>7476</v>
      </c>
      <c r="L46" s="567">
        <f t="shared" si="47"/>
        <v>3.5164628410159926</v>
      </c>
      <c r="M46" s="672">
        <f t="shared" si="48"/>
        <v>5350</v>
      </c>
      <c r="N46" s="566">
        <f t="shared" si="49"/>
        <v>1.6833737152992224E-2</v>
      </c>
      <c r="O46" s="571">
        <f t="shared" si="50"/>
        <v>5.7387619749447311E-2</v>
      </c>
      <c r="P46" s="582"/>
      <c r="Q46" s="572">
        <f t="shared" si="51"/>
        <v>531.5</v>
      </c>
      <c r="R46" s="574">
        <f t="shared" si="51"/>
        <v>747.6</v>
      </c>
      <c r="S46" s="632">
        <f t="shared" si="52"/>
        <v>216.10000000000002</v>
      </c>
      <c r="T46" s="357"/>
    </row>
    <row r="47" spans="2:20" s="266" customFormat="1" ht="16.899999999999999" customHeight="1" x14ac:dyDescent="0.25">
      <c r="B47" s="288" t="s">
        <v>63</v>
      </c>
      <c r="C47" s="932" t="s">
        <v>175</v>
      </c>
      <c r="D47" s="679">
        <v>4</v>
      </c>
      <c r="E47" s="673">
        <v>6</v>
      </c>
      <c r="F47" s="567">
        <f t="shared" si="43"/>
        <v>1.5</v>
      </c>
      <c r="G47" s="931">
        <f t="shared" si="44"/>
        <v>2</v>
      </c>
      <c r="H47" s="566">
        <f t="shared" si="45"/>
        <v>2.2857142857142857E-2</v>
      </c>
      <c r="I47" s="571">
        <f t="shared" si="46"/>
        <v>3.5294117647058823E-2</v>
      </c>
      <c r="J47" s="679">
        <v>2314</v>
      </c>
      <c r="K47" s="673">
        <v>4245</v>
      </c>
      <c r="L47" s="567">
        <f t="shared" si="47"/>
        <v>1.834485738980121</v>
      </c>
      <c r="M47" s="672">
        <f t="shared" si="48"/>
        <v>1931</v>
      </c>
      <c r="N47" s="566">
        <f t="shared" si="49"/>
        <v>1.8322327268120418E-2</v>
      </c>
      <c r="O47" s="571">
        <f t="shared" si="50"/>
        <v>3.2585666912306556E-2</v>
      </c>
      <c r="P47" s="582"/>
      <c r="Q47" s="572">
        <f t="shared" si="51"/>
        <v>578.5</v>
      </c>
      <c r="R47" s="574">
        <f t="shared" si="51"/>
        <v>707.5</v>
      </c>
      <c r="S47" s="632">
        <f t="shared" si="52"/>
        <v>129</v>
      </c>
      <c r="T47" s="357"/>
    </row>
    <row r="48" spans="2:20" s="266" customFormat="1" ht="16.899999999999999" customHeight="1" x14ac:dyDescent="0.25">
      <c r="B48" s="288" t="s">
        <v>65</v>
      </c>
      <c r="C48" s="325" t="s">
        <v>174</v>
      </c>
      <c r="D48" s="679">
        <v>8</v>
      </c>
      <c r="E48" s="940">
        <v>4</v>
      </c>
      <c r="F48" s="733">
        <f t="shared" si="43"/>
        <v>0.5</v>
      </c>
      <c r="G48" s="504">
        <f t="shared" si="44"/>
        <v>-4</v>
      </c>
      <c r="H48" s="566">
        <f t="shared" si="45"/>
        <v>4.5714285714285714E-2</v>
      </c>
      <c r="I48" s="571">
        <f t="shared" si="46"/>
        <v>2.3529411764705882E-2</v>
      </c>
      <c r="J48" s="679">
        <v>5674</v>
      </c>
      <c r="K48" s="940">
        <v>2516</v>
      </c>
      <c r="L48" s="567">
        <f t="shared" si="47"/>
        <v>0.44342615438843846</v>
      </c>
      <c r="M48" s="941">
        <f t="shared" si="48"/>
        <v>-3158</v>
      </c>
      <c r="N48" s="566">
        <f t="shared" si="49"/>
        <v>4.4926916559773225E-2</v>
      </c>
      <c r="O48" s="571">
        <f t="shared" si="50"/>
        <v>1.931343650208794E-2</v>
      </c>
      <c r="P48" s="582"/>
      <c r="Q48" s="572">
        <f t="shared" si="51"/>
        <v>709.25</v>
      </c>
      <c r="R48" s="574">
        <f t="shared" si="51"/>
        <v>629</v>
      </c>
      <c r="S48" s="632">
        <f t="shared" si="52"/>
        <v>-80.25</v>
      </c>
      <c r="T48" s="357"/>
    </row>
    <row r="49" spans="2:20" s="266" customFormat="1" ht="16.899999999999999" customHeight="1" x14ac:dyDescent="0.25">
      <c r="B49" s="288" t="s">
        <v>66</v>
      </c>
      <c r="C49" s="942" t="s">
        <v>327</v>
      </c>
      <c r="D49" s="679">
        <v>0</v>
      </c>
      <c r="E49" s="673">
        <v>0</v>
      </c>
      <c r="F49" s="567" t="str">
        <f t="shared" si="43"/>
        <v/>
      </c>
      <c r="G49" s="941">
        <f t="shared" si="44"/>
        <v>0</v>
      </c>
      <c r="H49" s="566">
        <f t="shared" si="45"/>
        <v>0</v>
      </c>
      <c r="I49" s="571">
        <f t="shared" si="46"/>
        <v>0</v>
      </c>
      <c r="J49" s="679">
        <v>0</v>
      </c>
      <c r="K49" s="673">
        <v>0</v>
      </c>
      <c r="L49" s="567" t="str">
        <f t="shared" si="47"/>
        <v/>
      </c>
      <c r="M49" s="672">
        <f t="shared" si="48"/>
        <v>0</v>
      </c>
      <c r="N49" s="566">
        <f t="shared" si="49"/>
        <v>0</v>
      </c>
      <c r="O49" s="571">
        <f t="shared" si="50"/>
        <v>0</v>
      </c>
      <c r="P49" s="582"/>
      <c r="Q49" s="572" t="str">
        <f t="shared" si="51"/>
        <v/>
      </c>
      <c r="R49" s="574" t="str">
        <f t="shared" si="51"/>
        <v/>
      </c>
      <c r="S49" s="632" t="str">
        <f t="shared" si="52"/>
        <v/>
      </c>
      <c r="T49" s="357"/>
    </row>
    <row r="50" spans="2:20" s="266" customFormat="1" ht="18" customHeight="1" x14ac:dyDescent="0.25">
      <c r="B50" s="1214" t="s">
        <v>298</v>
      </c>
      <c r="C50" s="1214"/>
      <c r="D50" s="603">
        <f>SUM(D42:D49)</f>
        <v>175</v>
      </c>
      <c r="E50" s="380">
        <f>SUM(E42:E49)</f>
        <v>170</v>
      </c>
      <c r="F50" s="568">
        <f t="shared" ref="F50" si="53">IF(D50=0,"",E50/D50)</f>
        <v>0.97142857142857142</v>
      </c>
      <c r="G50" s="569">
        <f t="shared" ref="G50" si="54">SUM(E50)-D50</f>
        <v>-5</v>
      </c>
      <c r="H50" s="566">
        <f t="shared" ref="H50" si="55">SUM(D50)/$D$50</f>
        <v>1</v>
      </c>
      <c r="I50" s="571">
        <f t="shared" ref="I50" si="56">SUM(E50)/$E$50</f>
        <v>1</v>
      </c>
      <c r="J50" s="603">
        <f>SUM(J42:J49)</f>
        <v>126294</v>
      </c>
      <c r="K50" s="551">
        <f>SUM(K42:K49)</f>
        <v>130272</v>
      </c>
      <c r="L50" s="568">
        <f t="shared" ref="L50" si="57">IF(J50=0,"",K50/J50)</f>
        <v>1.0314979333935104</v>
      </c>
      <c r="M50" s="569">
        <f t="shared" ref="M50" si="58">SUM(K50)-J50</f>
        <v>3978</v>
      </c>
      <c r="N50" s="566">
        <f t="shared" ref="N50" si="59">SUM(J50)/$J$50</f>
        <v>1</v>
      </c>
      <c r="O50" s="571">
        <f t="shared" ref="O50" si="60">SUM(K50)/$K$50</f>
        <v>1</v>
      </c>
      <c r="P50" s="381"/>
      <c r="Q50" s="573">
        <f t="shared" ref="Q50:R50" si="61">IF(D50=0,"",J50/D50)</f>
        <v>721.68</v>
      </c>
      <c r="R50" s="575">
        <f t="shared" si="61"/>
        <v>766.30588235294113</v>
      </c>
      <c r="S50" s="633">
        <f t="shared" ref="S50" si="62">IF(Q50="","",R50-Q50)</f>
        <v>44.625882352941176</v>
      </c>
      <c r="T50" s="357"/>
    </row>
    <row r="51" spans="2:20" s="266" customFormat="1" ht="9" customHeight="1" x14ac:dyDescent="0.25">
      <c r="B51" s="1218"/>
      <c r="C51" s="1218"/>
      <c r="D51" s="1218"/>
      <c r="E51" s="1218"/>
      <c r="F51" s="1218"/>
      <c r="G51" s="1218"/>
      <c r="H51" s="1218"/>
      <c r="I51" s="1218"/>
      <c r="J51" s="1218"/>
      <c r="K51" s="1218"/>
      <c r="L51" s="1218"/>
      <c r="M51" s="1218"/>
      <c r="N51" s="1218"/>
      <c r="O51" s="1218"/>
      <c r="P51" s="1218"/>
      <c r="Q51" s="1218"/>
      <c r="R51" s="1218"/>
      <c r="S51" s="1218"/>
      <c r="T51" s="357"/>
    </row>
    <row r="52" spans="2:20" s="266" customFormat="1" ht="18" customHeight="1" x14ac:dyDescent="0.3">
      <c r="B52" s="1219" t="s">
        <v>294</v>
      </c>
      <c r="C52" s="1219"/>
      <c r="D52" s="672">
        <f>D50+D22</f>
        <v>7051</v>
      </c>
      <c r="E52" s="551">
        <f>E50+E22</f>
        <v>7110</v>
      </c>
      <c r="F52" s="567">
        <f>IF(D52=0,"",E52/D52)</f>
        <v>1.0083676074315699</v>
      </c>
      <c r="G52" s="672">
        <f>SUM(E52)-D52</f>
        <v>59</v>
      </c>
      <c r="H52" s="566"/>
      <c r="I52" s="571"/>
      <c r="J52" s="672">
        <f>J50+J22</f>
        <v>3683690</v>
      </c>
      <c r="K52" s="551">
        <f>K50+K22</f>
        <v>4043057</v>
      </c>
      <c r="L52" s="567">
        <f>IF(J52=0,"",K52/J52)</f>
        <v>1.0975562547337046</v>
      </c>
      <c r="M52" s="672">
        <f>SUM(K52)-J52</f>
        <v>359367</v>
      </c>
      <c r="N52" s="566"/>
      <c r="O52" s="571"/>
      <c r="P52" s="503"/>
      <c r="Q52" s="573">
        <f>IF(D52=0,"",J52/D52)</f>
        <v>522.43511558644161</v>
      </c>
      <c r="R52" s="575">
        <f>IF(E52=0,"",K52/E52)</f>
        <v>568.64374120956404</v>
      </c>
      <c r="S52" s="633">
        <f>IF(Q52="","",R52-Q52)</f>
        <v>46.20862562312243</v>
      </c>
      <c r="T52" s="357"/>
    </row>
    <row r="53" spans="2:20" s="266" customFormat="1" ht="9" customHeight="1" x14ac:dyDescent="0.3">
      <c r="B53" s="586"/>
      <c r="C53" s="586"/>
      <c r="D53" s="587"/>
      <c r="E53" s="587"/>
      <c r="F53" s="588"/>
      <c r="G53" s="587"/>
      <c r="H53" s="589"/>
      <c r="I53" s="589"/>
      <c r="J53" s="587"/>
      <c r="K53" s="587"/>
      <c r="L53" s="588"/>
      <c r="M53" s="587"/>
      <c r="N53" s="589"/>
      <c r="O53" s="589"/>
      <c r="P53" s="584"/>
      <c r="Q53" s="585"/>
      <c r="R53" s="585"/>
      <c r="S53" s="590"/>
      <c r="T53" s="357"/>
    </row>
    <row r="54" spans="2:20" s="266" customFormat="1" ht="12" customHeight="1" x14ac:dyDescent="0.3">
      <c r="B54" s="586"/>
      <c r="C54" s="586"/>
      <c r="D54" s="587"/>
      <c r="E54" s="587"/>
      <c r="F54" s="588"/>
      <c r="G54" s="587"/>
      <c r="H54" s="589"/>
      <c r="I54" s="589"/>
      <c r="J54" s="587"/>
      <c r="K54" s="587"/>
      <c r="L54" s="588"/>
      <c r="M54" s="587"/>
      <c r="N54" s="589"/>
      <c r="O54" s="589"/>
      <c r="P54" s="584"/>
      <c r="Q54" s="585"/>
      <c r="R54" s="585"/>
      <c r="S54" s="590"/>
      <c r="T54" s="357"/>
    </row>
    <row r="55" spans="2:20" s="269" customFormat="1" ht="16.149999999999999" hidden="1" customHeight="1" x14ac:dyDescent="0.3">
      <c r="B55" s="671" t="s">
        <v>22</v>
      </c>
      <c r="C55" s="669" t="s">
        <v>71</v>
      </c>
      <c r="D55" s="672"/>
      <c r="E55" s="673"/>
      <c r="F55" s="567"/>
      <c r="G55" s="672"/>
      <c r="H55" s="566"/>
      <c r="I55" s="571"/>
      <c r="J55" s="672"/>
      <c r="K55" s="672"/>
      <c r="L55" s="567"/>
      <c r="M55" s="672"/>
      <c r="N55" s="566"/>
      <c r="O55" s="571"/>
      <c r="P55" s="503"/>
      <c r="Q55" s="572"/>
      <c r="R55" s="574"/>
      <c r="S55" s="578"/>
      <c r="T55" s="279"/>
    </row>
    <row r="56" spans="2:20" s="269" customFormat="1" ht="16.149999999999999" hidden="1" customHeight="1" x14ac:dyDescent="0.3">
      <c r="B56" s="671" t="s">
        <v>24</v>
      </c>
      <c r="C56" s="669" t="s">
        <v>171</v>
      </c>
      <c r="D56" s="672"/>
      <c r="E56" s="673"/>
      <c r="F56" s="567"/>
      <c r="G56" s="672"/>
      <c r="H56" s="566"/>
      <c r="I56" s="571"/>
      <c r="J56" s="672"/>
      <c r="K56" s="672"/>
      <c r="L56" s="567"/>
      <c r="M56" s="672"/>
      <c r="N56" s="566"/>
      <c r="O56" s="571"/>
      <c r="P56" s="503"/>
      <c r="Q56" s="572"/>
      <c r="R56" s="574"/>
      <c r="S56" s="578"/>
      <c r="T56" s="281"/>
    </row>
    <row r="57" spans="2:20" s="269" customFormat="1" ht="16.149999999999999" hidden="1" customHeight="1" x14ac:dyDescent="0.25">
      <c r="B57" s="1136" t="s">
        <v>227</v>
      </c>
      <c r="C57" s="1136"/>
      <c r="D57" s="603"/>
      <c r="E57" s="380"/>
      <c r="F57" s="568"/>
      <c r="G57" s="569"/>
      <c r="H57" s="566"/>
      <c r="I57" s="571"/>
      <c r="J57" s="603"/>
      <c r="K57" s="380"/>
      <c r="L57" s="568"/>
      <c r="M57" s="569"/>
      <c r="N57" s="566"/>
      <c r="O57" s="571"/>
      <c r="P57" s="381"/>
      <c r="Q57" s="573"/>
      <c r="R57" s="575"/>
      <c r="S57" s="579"/>
    </row>
    <row r="58" spans="2:20" s="269" customFormat="1" ht="16.149999999999999" hidden="1" customHeight="1" x14ac:dyDescent="0.25">
      <c r="B58" s="266"/>
      <c r="C58" s="266"/>
      <c r="E58" s="269">
        <v>23550352.650000002</v>
      </c>
      <c r="P58" s="341"/>
      <c r="Q58" s="341"/>
      <c r="R58" s="341"/>
      <c r="S58" s="341"/>
    </row>
    <row r="59" spans="2:20" s="269" customFormat="1" ht="16.149999999999999" hidden="1" customHeight="1" x14ac:dyDescent="0.25">
      <c r="B59" s="266"/>
      <c r="C59" s="266"/>
      <c r="E59" s="269">
        <v>28539590.520000003</v>
      </c>
      <c r="P59" s="341"/>
      <c r="Q59" s="341"/>
      <c r="R59" s="341"/>
      <c r="S59" s="341"/>
    </row>
    <row r="60" spans="2:20" s="269" customFormat="1" ht="16.149999999999999" hidden="1" customHeight="1" x14ac:dyDescent="0.25">
      <c r="B60" s="266"/>
      <c r="C60" s="266"/>
      <c r="E60" s="269">
        <v>5103729.7000000263</v>
      </c>
      <c r="P60" s="341"/>
      <c r="Q60" s="341"/>
      <c r="R60" s="341"/>
      <c r="S60" s="341"/>
    </row>
    <row r="61" spans="2:20" s="269" customFormat="1" ht="16.149999999999999" hidden="1" customHeight="1" x14ac:dyDescent="0.25">
      <c r="B61" s="266"/>
      <c r="C61" s="266"/>
      <c r="E61" s="269">
        <v>276860.40999999992</v>
      </c>
      <c r="P61" s="341"/>
      <c r="Q61" s="341"/>
      <c r="R61" s="341"/>
      <c r="S61" s="341"/>
    </row>
    <row r="62" spans="2:20" s="269" customFormat="1" ht="16.149999999999999" hidden="1" customHeight="1" x14ac:dyDescent="0.25">
      <c r="B62" s="266"/>
      <c r="C62" s="266"/>
      <c r="E62" s="269">
        <v>30090553.060000002</v>
      </c>
      <c r="P62" s="341"/>
      <c r="Q62" s="341"/>
      <c r="R62" s="341"/>
      <c r="S62" s="341"/>
    </row>
    <row r="63" spans="2:20" s="269" customFormat="1" ht="16.149999999999999" hidden="1" customHeight="1" x14ac:dyDescent="0.25">
      <c r="B63" s="266"/>
      <c r="C63" s="266"/>
      <c r="E63" s="269">
        <v>19251090.439999998</v>
      </c>
      <c r="P63" s="341"/>
      <c r="Q63" s="341"/>
      <c r="R63" s="341"/>
      <c r="S63" s="341"/>
    </row>
    <row r="64" spans="2:20" s="269" customFormat="1" ht="16.149999999999999" hidden="1" customHeight="1" x14ac:dyDescent="0.25">
      <c r="B64" s="266"/>
      <c r="C64" s="266"/>
      <c r="E64" s="269">
        <v>12568828.359999999</v>
      </c>
      <c r="P64" s="341"/>
      <c r="Q64" s="341"/>
      <c r="R64" s="341"/>
      <c r="S64" s="341"/>
    </row>
    <row r="65" spans="2:20" s="269" customFormat="1" ht="16.149999999999999" hidden="1" customHeight="1" x14ac:dyDescent="0.25">
      <c r="B65" s="266"/>
      <c r="C65" s="266"/>
      <c r="E65" s="269">
        <v>14122790.739999996</v>
      </c>
      <c r="P65" s="341"/>
      <c r="Q65" s="341"/>
      <c r="R65" s="341"/>
      <c r="S65" s="341"/>
    </row>
    <row r="66" spans="2:20" s="269" customFormat="1" ht="16.149999999999999" hidden="1" customHeight="1" x14ac:dyDescent="0.25">
      <c r="B66" s="266"/>
      <c r="C66" s="266"/>
      <c r="E66" s="269">
        <v>9046203.25</v>
      </c>
      <c r="P66" s="341"/>
      <c r="Q66" s="341"/>
      <c r="R66" s="341"/>
      <c r="S66" s="341"/>
    </row>
    <row r="67" spans="2:20" s="269" customFormat="1" ht="16.149999999999999" hidden="1" customHeight="1" x14ac:dyDescent="0.25">
      <c r="B67" s="266"/>
      <c r="C67" s="266"/>
      <c r="E67" s="269">
        <v>186168933.25000006</v>
      </c>
      <c r="P67" s="341"/>
      <c r="Q67" s="341"/>
      <c r="R67" s="341"/>
      <c r="S67" s="341"/>
    </row>
    <row r="68" spans="2:20" s="269" customFormat="1" ht="16.149999999999999" hidden="1" customHeight="1" x14ac:dyDescent="0.25">
      <c r="B68" s="266"/>
      <c r="C68" s="266"/>
      <c r="P68" s="341"/>
      <c r="Q68" s="341"/>
      <c r="R68" s="341"/>
      <c r="S68" s="341"/>
    </row>
    <row r="69" spans="2:20" s="269" customFormat="1" ht="16.149999999999999" hidden="1" customHeight="1" x14ac:dyDescent="0.25">
      <c r="B69" s="266"/>
      <c r="C69" s="266"/>
      <c r="P69" s="341"/>
      <c r="Q69" s="341"/>
      <c r="R69" s="341"/>
      <c r="S69" s="341"/>
    </row>
    <row r="70" spans="2:20" s="269" customFormat="1" ht="16.149999999999999" hidden="1" customHeight="1" x14ac:dyDescent="0.25">
      <c r="B70" s="266"/>
      <c r="C70" s="266"/>
      <c r="P70" s="341"/>
      <c r="Q70" s="341"/>
      <c r="R70" s="341"/>
      <c r="S70" s="341"/>
    </row>
    <row r="71" spans="2:20" s="269" customFormat="1" ht="16.149999999999999" hidden="1" customHeight="1" x14ac:dyDescent="0.25">
      <c r="B71" s="266"/>
      <c r="C71" s="266"/>
      <c r="P71" s="341"/>
      <c r="Q71" s="341"/>
      <c r="R71" s="341"/>
      <c r="S71" s="341"/>
    </row>
    <row r="72" spans="2:20" s="269" customFormat="1" ht="16.149999999999999" hidden="1" customHeight="1" x14ac:dyDescent="0.25">
      <c r="B72" s="266"/>
      <c r="C72" s="266"/>
      <c r="P72" s="341"/>
      <c r="Q72" s="341"/>
      <c r="R72" s="341"/>
      <c r="S72" s="341"/>
    </row>
    <row r="73" spans="2:20" s="269" customFormat="1" ht="16.149999999999999" hidden="1" customHeight="1" x14ac:dyDescent="0.25">
      <c r="B73" s="266"/>
      <c r="C73" s="266"/>
      <c r="P73" s="341"/>
      <c r="Q73" s="341"/>
      <c r="R73" s="341"/>
      <c r="S73" s="34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1"/>
      <c r="Q74" s="341"/>
      <c r="R74" s="341"/>
      <c r="S74" s="341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1"/>
      <c r="Q75" s="341"/>
      <c r="R75" s="341"/>
      <c r="S75" s="341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1"/>
      <c r="Q76" s="341"/>
      <c r="R76" s="341"/>
      <c r="S76" s="341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1"/>
      <c r="Q77" s="341"/>
      <c r="R77" s="341"/>
      <c r="S77" s="341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1"/>
      <c r="Q78" s="341"/>
      <c r="R78" s="341"/>
      <c r="S78" s="341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1"/>
      <c r="Q79" s="341"/>
      <c r="R79" s="341"/>
      <c r="S79" s="341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1"/>
      <c r="Q80" s="341"/>
      <c r="R80" s="341"/>
      <c r="S80" s="341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1"/>
      <c r="Q81" s="341"/>
      <c r="R81" s="341"/>
      <c r="S81" s="341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1"/>
      <c r="Q82" s="341"/>
      <c r="R82" s="341"/>
      <c r="S82" s="341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1"/>
      <c r="Q83" s="341"/>
      <c r="R83" s="341"/>
      <c r="S83" s="341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1"/>
      <c r="Q84" s="341"/>
      <c r="R84" s="341"/>
      <c r="S84" s="341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1"/>
      <c r="Q85" s="341"/>
      <c r="R85" s="341"/>
      <c r="S85" s="341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1"/>
      <c r="Q86" s="341"/>
      <c r="R86" s="341"/>
      <c r="S86" s="341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1"/>
      <c r="Q87" s="341"/>
      <c r="R87" s="341"/>
      <c r="S87" s="341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1"/>
      <c r="Q88" s="341"/>
      <c r="R88" s="341"/>
      <c r="S88" s="341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1"/>
      <c r="Q89" s="341"/>
      <c r="R89" s="341"/>
      <c r="S89" s="341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1"/>
      <c r="Q90" s="341"/>
      <c r="R90" s="341"/>
      <c r="S90" s="341"/>
      <c r="T90" s="271"/>
    </row>
    <row r="91" spans="2:26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1"/>
      <c r="Q91" s="341"/>
      <c r="R91" s="341"/>
      <c r="S91" s="341"/>
      <c r="T91" s="271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1"/>
      <c r="Q92" s="341"/>
      <c r="R92" s="341"/>
      <c r="S92" s="341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1"/>
      <c r="Q93" s="341"/>
      <c r="R93" s="341"/>
      <c r="S93" s="341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1"/>
      <c r="Q94" s="341"/>
      <c r="R94" s="341"/>
      <c r="S94" s="341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1"/>
      <c r="Q95" s="341"/>
      <c r="R95" s="341"/>
      <c r="S95" s="341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1"/>
      <c r="Q96" s="341"/>
      <c r="R96" s="341"/>
      <c r="S96" s="341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1"/>
      <c r="Q97" s="341"/>
      <c r="R97" s="341"/>
      <c r="S97" s="341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1"/>
      <c r="Q98" s="341"/>
      <c r="R98" s="341"/>
      <c r="S98" s="341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1"/>
      <c r="Q99" s="341"/>
      <c r="R99" s="341"/>
      <c r="S99" s="341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1"/>
      <c r="Q100" s="341"/>
      <c r="R100" s="341"/>
      <c r="S100" s="341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1"/>
      <c r="Q101" s="341"/>
      <c r="R101" s="341"/>
      <c r="S101" s="341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1"/>
      <c r="Q102" s="341"/>
      <c r="R102" s="341"/>
      <c r="S102" s="341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1"/>
      <c r="Q103" s="341"/>
      <c r="R103" s="341"/>
      <c r="S103" s="341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1"/>
      <c r="Q104" s="341"/>
      <c r="R104" s="341"/>
      <c r="S104" s="341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1"/>
      <c r="Q105" s="341"/>
      <c r="R105" s="341"/>
      <c r="S105" s="341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1"/>
      <c r="Q106" s="341"/>
      <c r="R106" s="341"/>
      <c r="S106" s="341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1"/>
      <c r="Q107" s="341"/>
      <c r="R107" s="341"/>
      <c r="S107" s="341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1"/>
      <c r="Q108" s="341"/>
      <c r="R108" s="341"/>
      <c r="S108" s="341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1"/>
      <c r="Q109" s="341"/>
      <c r="R109" s="341"/>
      <c r="S109" s="341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1"/>
      <c r="Q110" s="341"/>
      <c r="R110" s="341"/>
      <c r="S110" s="341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1"/>
      <c r="Q111" s="341"/>
      <c r="R111" s="341"/>
      <c r="S111" s="341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1"/>
      <c r="Q112" s="341"/>
      <c r="R112" s="341"/>
      <c r="S112" s="341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1"/>
      <c r="Q113" s="341"/>
      <c r="R113" s="341"/>
      <c r="S113" s="341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1"/>
      <c r="Q114" s="341"/>
      <c r="R114" s="341"/>
      <c r="S114" s="341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1"/>
      <c r="Q115" s="341"/>
      <c r="R115" s="341"/>
      <c r="S115" s="341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1"/>
      <c r="Q116" s="341"/>
      <c r="R116" s="341"/>
      <c r="S116" s="341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1"/>
      <c r="Q117" s="341"/>
      <c r="R117" s="341"/>
      <c r="S117" s="341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1"/>
      <c r="Q118" s="341"/>
      <c r="R118" s="341"/>
      <c r="S118" s="341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1"/>
      <c r="Q119" s="341"/>
      <c r="R119" s="341"/>
      <c r="S119" s="341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1"/>
      <c r="Q120" s="341"/>
      <c r="R120" s="341"/>
      <c r="S120" s="341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1"/>
      <c r="Q121" s="341"/>
      <c r="R121" s="341"/>
      <c r="S121" s="341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1"/>
      <c r="Q122" s="341"/>
      <c r="R122" s="341"/>
      <c r="S122" s="341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1"/>
      <c r="Q123" s="341"/>
      <c r="R123" s="341"/>
      <c r="S123" s="341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1"/>
      <c r="Q124" s="341"/>
      <c r="R124" s="341"/>
      <c r="S124" s="341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1"/>
      <c r="Q125" s="341"/>
      <c r="R125" s="341"/>
      <c r="S125" s="341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1"/>
      <c r="Q126" s="341"/>
      <c r="R126" s="341"/>
      <c r="S126" s="341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1"/>
      <c r="Q127" s="341"/>
      <c r="R127" s="341"/>
      <c r="S127" s="341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1"/>
      <c r="Q128" s="341"/>
      <c r="R128" s="341"/>
      <c r="S128" s="341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1"/>
      <c r="Q129" s="341"/>
      <c r="R129" s="341"/>
      <c r="S129" s="341"/>
      <c r="T129" s="271"/>
      <c r="U129" s="269"/>
      <c r="V129" s="269"/>
      <c r="W129" s="269"/>
      <c r="X129" s="269"/>
      <c r="Y129" s="269"/>
      <c r="Z129" s="269"/>
    </row>
    <row r="130" spans="4:26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1"/>
      <c r="Q130" s="341"/>
      <c r="R130" s="341"/>
      <c r="S130" s="341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1"/>
      <c r="Q131" s="341"/>
      <c r="R131" s="341"/>
      <c r="S131" s="341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1"/>
      <c r="Q132" s="341"/>
      <c r="R132" s="341"/>
      <c r="S132" s="341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1"/>
      <c r="Q133" s="341"/>
      <c r="R133" s="341"/>
      <c r="S133" s="341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1"/>
      <c r="Q134" s="341"/>
      <c r="R134" s="341"/>
      <c r="S134" s="341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1"/>
      <c r="Q135" s="341"/>
      <c r="R135" s="341"/>
      <c r="S135" s="341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1"/>
      <c r="Q136" s="341"/>
      <c r="R136" s="341"/>
      <c r="S136" s="341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1"/>
      <c r="Q137" s="341"/>
      <c r="R137" s="341"/>
      <c r="S137" s="341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1"/>
      <c r="Q138" s="341"/>
      <c r="R138" s="341"/>
      <c r="S138" s="341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1"/>
      <c r="Q139" s="341"/>
      <c r="R139" s="341"/>
      <c r="S139" s="341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1"/>
      <c r="Q140" s="341"/>
      <c r="R140" s="341"/>
      <c r="S140" s="341"/>
      <c r="T140" s="271"/>
      <c r="U140" s="269"/>
      <c r="V140" s="269"/>
      <c r="W140" s="269"/>
      <c r="X140" s="269"/>
      <c r="Y140" s="269"/>
      <c r="Z140" s="269"/>
    </row>
    <row r="141" spans="4:26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341"/>
      <c r="Q141" s="341"/>
      <c r="R141" s="341"/>
      <c r="S141" s="341"/>
      <c r="T141" s="271"/>
      <c r="U141" s="269"/>
      <c r="V141" s="269"/>
      <c r="W141" s="269"/>
      <c r="X141" s="269"/>
      <c r="Y141" s="269"/>
      <c r="Z141" s="269"/>
    </row>
  </sheetData>
  <sortState ref="C25:S35">
    <sortCondition descending="1" ref="K25:K35"/>
  </sortState>
  <mergeCells count="41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Q8:R8"/>
    <mergeCell ref="S8:S9"/>
    <mergeCell ref="T8:T9"/>
    <mergeCell ref="B22:C22"/>
    <mergeCell ref="B35:C35"/>
    <mergeCell ref="F8:F9"/>
    <mergeCell ref="G8:G9"/>
    <mergeCell ref="H8:I8"/>
    <mergeCell ref="J8:K8"/>
    <mergeCell ref="L8:L9"/>
    <mergeCell ref="M8:M9"/>
    <mergeCell ref="F39:F40"/>
    <mergeCell ref="G39:G40"/>
    <mergeCell ref="H39:I39"/>
    <mergeCell ref="J39:K39"/>
    <mergeCell ref="N8:O8"/>
    <mergeCell ref="B51:S51"/>
    <mergeCell ref="B52:C52"/>
    <mergeCell ref="B57:C57"/>
    <mergeCell ref="B6:F6"/>
    <mergeCell ref="L39:L40"/>
    <mergeCell ref="M39:M40"/>
    <mergeCell ref="N39:O39"/>
    <mergeCell ref="Q39:R39"/>
    <mergeCell ref="S39:S40"/>
    <mergeCell ref="B50:C50"/>
    <mergeCell ref="B38:B40"/>
    <mergeCell ref="C38:C40"/>
    <mergeCell ref="D38:I38"/>
    <mergeCell ref="J38:O38"/>
    <mergeCell ref="Q38:S38"/>
    <mergeCell ref="D39:E39"/>
  </mergeCells>
  <conditionalFormatting sqref="T12:T22">
    <cfRule type="cellIs" dxfId="565" priority="67" stopIfTrue="1" operator="greaterThan">
      <formula>0</formula>
    </cfRule>
  </conditionalFormatting>
  <conditionalFormatting sqref="T49:T54 T34:T47 T12:T32">
    <cfRule type="cellIs" dxfId="564" priority="65" operator="lessThan">
      <formula>1</formula>
    </cfRule>
    <cfRule type="cellIs" dxfId="563" priority="66" operator="greaterThan">
      <formula>1</formula>
    </cfRule>
  </conditionalFormatting>
  <conditionalFormatting sqref="T11">
    <cfRule type="cellIs" dxfId="562" priority="64" stopIfTrue="1" operator="greaterThan">
      <formula>0</formula>
    </cfRule>
  </conditionalFormatting>
  <conditionalFormatting sqref="T11">
    <cfRule type="cellIs" dxfId="561" priority="62" operator="lessThan">
      <formula>1</formula>
    </cfRule>
    <cfRule type="cellIs" dxfId="560" priority="63" operator="greaterThan">
      <formula>1</formula>
    </cfRule>
  </conditionalFormatting>
  <conditionalFormatting sqref="T49:T54 T34:T47 T11:T32">
    <cfRule type="cellIs" dxfId="559" priority="61" operator="lessThan">
      <formula>1</formula>
    </cfRule>
  </conditionalFormatting>
  <conditionalFormatting sqref="F43:F47 L43:L47 F25:F32 L52:L57 F52:F57 L49 F49 F34:F35 F11:F22 L11:L22">
    <cfRule type="cellIs" dxfId="558" priority="59" operator="lessThan">
      <formula>1</formula>
    </cfRule>
    <cfRule type="cellIs" dxfId="557" priority="60" operator="greaterThan">
      <formula>1</formula>
    </cfRule>
  </conditionalFormatting>
  <conditionalFormatting sqref="G43:G47 M43:M47 G25:G32 M52:M57 G52:G57 M49 G49 G34:G35 G11:G22 M11:M22">
    <cfRule type="cellIs" dxfId="556" priority="57" operator="lessThan">
      <formula>0</formula>
    </cfRule>
    <cfRule type="cellIs" dxfId="555" priority="58" operator="greaterThan">
      <formula>0</formula>
    </cfRule>
  </conditionalFormatting>
  <conditionalFormatting sqref="F50 L50">
    <cfRule type="cellIs" dxfId="554" priority="55" operator="lessThan">
      <formula>1</formula>
    </cfRule>
    <cfRule type="cellIs" dxfId="553" priority="56" operator="greaterThan">
      <formula>1</formula>
    </cfRule>
  </conditionalFormatting>
  <conditionalFormatting sqref="G50 M50">
    <cfRule type="cellIs" dxfId="552" priority="53" operator="lessThan">
      <formula>0</formula>
    </cfRule>
    <cfRule type="cellIs" dxfId="551" priority="54" operator="greaterThan">
      <formula>0</formula>
    </cfRule>
  </conditionalFormatting>
  <conditionalFormatting sqref="L24:L32 L34:L35">
    <cfRule type="cellIs" dxfId="550" priority="51" operator="lessThan">
      <formula>1</formula>
    </cfRule>
    <cfRule type="cellIs" dxfId="549" priority="52" operator="greaterThan">
      <formula>1</formula>
    </cfRule>
  </conditionalFormatting>
  <conditionalFormatting sqref="M24:M32 M34:M35">
    <cfRule type="cellIs" dxfId="548" priority="49" operator="lessThan">
      <formula>0</formula>
    </cfRule>
    <cfRule type="cellIs" dxfId="547" priority="50" operator="greaterThan">
      <formula>0</formula>
    </cfRule>
  </conditionalFormatting>
  <conditionalFormatting sqref="F24:F32 F34:F35">
    <cfRule type="cellIs" dxfId="546" priority="47" operator="lessThan">
      <formula>1</formula>
    </cfRule>
    <cfRule type="cellIs" dxfId="545" priority="48" operator="greaterThan">
      <formula>1</formula>
    </cfRule>
  </conditionalFormatting>
  <conditionalFormatting sqref="G24:G32 G34:G35">
    <cfRule type="cellIs" dxfId="544" priority="45" operator="lessThan">
      <formula>0</formula>
    </cfRule>
    <cfRule type="cellIs" dxfId="543" priority="46" operator="greaterThan">
      <formula>0</formula>
    </cfRule>
  </conditionalFormatting>
  <conditionalFormatting sqref="S11:S22">
    <cfRule type="cellIs" dxfId="542" priority="44" operator="lessThan">
      <formula>0</formula>
    </cfRule>
  </conditionalFormatting>
  <conditionalFormatting sqref="S24:S32 S34:S35">
    <cfRule type="cellIs" dxfId="541" priority="43" operator="lessThan">
      <formula>0</formula>
    </cfRule>
  </conditionalFormatting>
  <conditionalFormatting sqref="F42:F47 F49:F50">
    <cfRule type="cellIs" dxfId="540" priority="41" operator="lessThan">
      <formula>1</formula>
    </cfRule>
    <cfRule type="cellIs" dxfId="539" priority="42" operator="greaterThan">
      <formula>1</formula>
    </cfRule>
  </conditionalFormatting>
  <conditionalFormatting sqref="G42:G47 G49:G50">
    <cfRule type="cellIs" dxfId="538" priority="39" operator="lessThan">
      <formula>0</formula>
    </cfRule>
    <cfRule type="cellIs" dxfId="537" priority="40" operator="greaterThan">
      <formula>0</formula>
    </cfRule>
  </conditionalFormatting>
  <conditionalFormatting sqref="L42:L47 L49:L50">
    <cfRule type="cellIs" dxfId="536" priority="37" operator="lessThan">
      <formula>1</formula>
    </cfRule>
    <cfRule type="cellIs" dxfId="535" priority="38" operator="greaterThan">
      <formula>1</formula>
    </cfRule>
  </conditionalFormatting>
  <conditionalFormatting sqref="M42:M47 M49:M50">
    <cfRule type="cellIs" dxfId="534" priority="35" operator="lessThan">
      <formula>0</formula>
    </cfRule>
    <cfRule type="cellIs" dxfId="533" priority="36" operator="greaterThan">
      <formula>0</formula>
    </cfRule>
  </conditionalFormatting>
  <conditionalFormatting sqref="S42:S47 S49:S50">
    <cfRule type="cellIs" dxfId="532" priority="34" operator="lessThan">
      <formula>0</formula>
    </cfRule>
  </conditionalFormatting>
  <conditionalFormatting sqref="S52">
    <cfRule type="cellIs" dxfId="531" priority="33" operator="lessThan">
      <formula>0</formula>
    </cfRule>
  </conditionalFormatting>
  <conditionalFormatting sqref="T48">
    <cfRule type="cellIs" dxfId="530" priority="31" operator="lessThan">
      <formula>1</formula>
    </cfRule>
    <cfRule type="cellIs" dxfId="529" priority="32" operator="greaterThan">
      <formula>1</formula>
    </cfRule>
  </conditionalFormatting>
  <conditionalFormatting sqref="T48">
    <cfRule type="cellIs" dxfId="528" priority="30" operator="lessThan">
      <formula>1</formula>
    </cfRule>
  </conditionalFormatting>
  <conditionalFormatting sqref="F48 L48">
    <cfRule type="cellIs" dxfId="527" priority="28" operator="lessThan">
      <formula>1</formula>
    </cfRule>
    <cfRule type="cellIs" dxfId="526" priority="29" operator="greaterThan">
      <formula>1</formula>
    </cfRule>
  </conditionalFormatting>
  <conditionalFormatting sqref="G48 M48">
    <cfRule type="cellIs" dxfId="525" priority="26" operator="lessThan">
      <formula>0</formula>
    </cfRule>
    <cfRule type="cellIs" dxfId="524" priority="27" operator="greaterThan">
      <formula>0</formula>
    </cfRule>
  </conditionalFormatting>
  <conditionalFormatting sqref="F48">
    <cfRule type="cellIs" dxfId="523" priority="24" operator="lessThan">
      <formula>1</formula>
    </cfRule>
    <cfRule type="cellIs" dxfId="522" priority="25" operator="greaterThan">
      <formula>1</formula>
    </cfRule>
  </conditionalFormatting>
  <conditionalFormatting sqref="G48">
    <cfRule type="cellIs" dxfId="521" priority="22" operator="lessThan">
      <formula>0</formula>
    </cfRule>
    <cfRule type="cellIs" dxfId="520" priority="23" operator="greaterThan">
      <formula>0</formula>
    </cfRule>
  </conditionalFormatting>
  <conditionalFormatting sqref="L48">
    <cfRule type="cellIs" dxfId="519" priority="20" operator="lessThan">
      <formula>1</formula>
    </cfRule>
    <cfRule type="cellIs" dxfId="518" priority="21" operator="greaterThan">
      <formula>1</formula>
    </cfRule>
  </conditionalFormatting>
  <conditionalFormatting sqref="M48">
    <cfRule type="cellIs" dxfId="517" priority="18" operator="lessThan">
      <formula>0</formula>
    </cfRule>
    <cfRule type="cellIs" dxfId="516" priority="19" operator="greaterThan">
      <formula>0</formula>
    </cfRule>
  </conditionalFormatting>
  <conditionalFormatting sqref="S48">
    <cfRule type="cellIs" dxfId="515" priority="17" operator="lessThan">
      <formula>0</formula>
    </cfRule>
  </conditionalFormatting>
  <conditionalFormatting sqref="T33">
    <cfRule type="cellIs" dxfId="514" priority="15" operator="lessThan">
      <formula>1</formula>
    </cfRule>
    <cfRule type="cellIs" dxfId="513" priority="16" operator="greaterThan">
      <formula>1</formula>
    </cfRule>
  </conditionalFormatting>
  <conditionalFormatting sqref="T33">
    <cfRule type="cellIs" dxfId="512" priority="14" operator="lessThan">
      <formula>1</formula>
    </cfRule>
  </conditionalFormatting>
  <conditionalFormatting sqref="F33">
    <cfRule type="cellIs" dxfId="511" priority="12" operator="lessThan">
      <formula>1</formula>
    </cfRule>
    <cfRule type="cellIs" dxfId="510" priority="13" operator="greaterThan">
      <formula>1</formula>
    </cfRule>
  </conditionalFormatting>
  <conditionalFormatting sqref="G33">
    <cfRule type="cellIs" dxfId="509" priority="10" operator="lessThan">
      <formula>0</formula>
    </cfRule>
    <cfRule type="cellIs" dxfId="508" priority="11" operator="greaterThan">
      <formula>0</formula>
    </cfRule>
  </conditionalFormatting>
  <conditionalFormatting sqref="L33">
    <cfRule type="cellIs" dxfId="507" priority="8" operator="lessThan">
      <formula>1</formula>
    </cfRule>
    <cfRule type="cellIs" dxfId="506" priority="9" operator="greaterThan">
      <formula>1</formula>
    </cfRule>
  </conditionalFormatting>
  <conditionalFormatting sqref="M33">
    <cfRule type="cellIs" dxfId="505" priority="6" operator="lessThan">
      <formula>0</formula>
    </cfRule>
    <cfRule type="cellIs" dxfId="504" priority="7" operator="greaterThan">
      <formula>0</formula>
    </cfRule>
  </conditionalFormatting>
  <conditionalFormatting sqref="F33">
    <cfRule type="cellIs" dxfId="503" priority="4" operator="lessThan">
      <formula>1</formula>
    </cfRule>
    <cfRule type="cellIs" dxfId="502" priority="5" operator="greaterThan">
      <formula>1</formula>
    </cfRule>
  </conditionalFormatting>
  <conditionalFormatting sqref="G33">
    <cfRule type="cellIs" dxfId="501" priority="2" operator="lessThan">
      <formula>0</formula>
    </cfRule>
    <cfRule type="cellIs" dxfId="500" priority="3" operator="greaterThan">
      <formula>0</formula>
    </cfRule>
  </conditionalFormatting>
  <conditionalFormatting sqref="S33">
    <cfRule type="cellIs" dxfId="499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55:I57 Q55:S57 P33:P34 F48:I50 P48:P49 Q48:S50 D48:E49 L33:O35 D33:E34 F33:I35 J33:K34 L55:O57 D55:E56 J55:K56 L42:O50 J48:K49 D52:S54 P55:P56 P42:S47 D42:K47 D24:P32 J11:K21 Q11:T22 F11:I22 D11:E21 P11:P21 L11:O22 Q24:S3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1"/>
  <sheetViews>
    <sheetView topLeftCell="A28" zoomScale="115" zoomScaleNormal="115" workbookViewId="0">
      <selection activeCell="B24" sqref="B24:B34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1" customWidth="1"/>
    <col min="17" max="18" width="8.140625" style="341" customWidth="1"/>
    <col min="19" max="19" width="7.140625" style="341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1"/>
      <c r="Q1" s="341"/>
      <c r="R1" s="341"/>
      <c r="S1" s="341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2"/>
      <c r="Q3" s="342"/>
      <c r="R3" s="342"/>
      <c r="S3" s="342"/>
      <c r="T3" s="268"/>
    </row>
    <row r="4" spans="2:26" s="269" customFormat="1" ht="19.5" customHeight="1" x14ac:dyDescent="0.25">
      <c r="B4" s="1102" t="s">
        <v>323</v>
      </c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2"/>
      <c r="P4" s="1102"/>
      <c r="Q4" s="1102"/>
      <c r="R4" s="1102"/>
      <c r="S4" s="1102"/>
      <c r="T4" s="308"/>
      <c r="U4" s="308"/>
      <c r="V4" s="308"/>
    </row>
    <row r="5" spans="2:26" s="269" customFormat="1" ht="13.15" customHeight="1" x14ac:dyDescent="0.25">
      <c r="B5" s="1103" t="str">
        <f>'01-01'!B5:Q5</f>
        <v>za period od 01.01. do 31.01.2019. godine.</v>
      </c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3"/>
      <c r="P5" s="1103"/>
      <c r="Q5" s="1103"/>
      <c r="R5" s="1103"/>
      <c r="S5" s="1103"/>
      <c r="T5" s="580"/>
    </row>
    <row r="6" spans="2:26" s="269" customFormat="1" ht="16.5" customHeight="1" x14ac:dyDescent="0.25">
      <c r="B6" s="1120" t="s">
        <v>325</v>
      </c>
      <c r="C6" s="1120"/>
      <c r="D6" s="1120"/>
      <c r="E6" s="1120"/>
      <c r="F6" s="1237"/>
      <c r="G6" s="1237"/>
      <c r="H6" s="272"/>
      <c r="I6" s="272"/>
      <c r="J6" s="272"/>
      <c r="K6" s="272"/>
      <c r="L6" s="272"/>
      <c r="M6" s="272"/>
      <c r="N6" s="272"/>
      <c r="O6" s="272"/>
      <c r="P6" s="343"/>
      <c r="Q6" s="343"/>
      <c r="R6" s="1133" t="s">
        <v>179</v>
      </c>
      <c r="S6" s="1133"/>
      <c r="T6" s="576"/>
    </row>
    <row r="7" spans="2:26" ht="17.25" customHeight="1" x14ac:dyDescent="0.25">
      <c r="B7" s="1107" t="s">
        <v>84</v>
      </c>
      <c r="C7" s="1110" t="s">
        <v>209</v>
      </c>
      <c r="D7" s="1226" t="s">
        <v>230</v>
      </c>
      <c r="E7" s="1227"/>
      <c r="F7" s="1227"/>
      <c r="G7" s="1227"/>
      <c r="H7" s="1227"/>
      <c r="I7" s="1228"/>
      <c r="J7" s="1229" t="s">
        <v>231</v>
      </c>
      <c r="K7" s="1230"/>
      <c r="L7" s="1230"/>
      <c r="M7" s="1230"/>
      <c r="N7" s="1230"/>
      <c r="O7" s="1231"/>
      <c r="P7" s="570"/>
      <c r="Q7" s="1221" t="s">
        <v>238</v>
      </c>
      <c r="R7" s="1222"/>
      <c r="S7" s="1223"/>
      <c r="T7" s="577"/>
    </row>
    <row r="8" spans="2:26" ht="21.6" customHeight="1" x14ac:dyDescent="0.25">
      <c r="B8" s="1107"/>
      <c r="C8" s="1110"/>
      <c r="D8" s="1123" t="s">
        <v>222</v>
      </c>
      <c r="E8" s="1124"/>
      <c r="F8" s="1137" t="str">
        <f>'01-01'!H9</f>
        <v>Indeks19/18</v>
      </c>
      <c r="G8" s="1137" t="str">
        <f>'01-08_10.01'!G8:G9</f>
        <v>Razlika 19(-)18</v>
      </c>
      <c r="H8" s="1123" t="s">
        <v>223</v>
      </c>
      <c r="I8" s="1124"/>
      <c r="J8" s="1123" t="s">
        <v>224</v>
      </c>
      <c r="K8" s="1124"/>
      <c r="L8" s="1137" t="str">
        <f>F8</f>
        <v>Indeks19/18</v>
      </c>
      <c r="M8" s="1137" t="str">
        <f>G8</f>
        <v>Razlika 19(-)18</v>
      </c>
      <c r="N8" s="1123" t="s">
        <v>223</v>
      </c>
      <c r="O8" s="1124"/>
      <c r="P8" s="345"/>
      <c r="Q8" s="1123"/>
      <c r="R8" s="1124"/>
      <c r="S8" s="1137" t="str">
        <f>G8</f>
        <v>Razlika 19(-)18</v>
      </c>
      <c r="T8" s="1118"/>
    </row>
    <row r="9" spans="2:26" ht="16.149999999999999" customHeight="1" x14ac:dyDescent="0.25">
      <c r="B9" s="1108"/>
      <c r="C9" s="1111"/>
      <c r="D9" s="369" t="str">
        <f>'01-01'!D10</f>
        <v>I-I-2018</v>
      </c>
      <c r="E9" s="369" t="str">
        <f>'01-01'!E10</f>
        <v>I-I-2019</v>
      </c>
      <c r="F9" s="1119"/>
      <c r="G9" s="1119"/>
      <c r="H9" s="658" t="str">
        <f>D9</f>
        <v>I-I-2018</v>
      </c>
      <c r="I9" s="658" t="str">
        <f>E9</f>
        <v>I-I-2019</v>
      </c>
      <c r="J9" s="369" t="str">
        <f>D9</f>
        <v>I-I-2018</v>
      </c>
      <c r="K9" s="369" t="str">
        <f>E9</f>
        <v>I-I-2019</v>
      </c>
      <c r="L9" s="1119"/>
      <c r="M9" s="1119"/>
      <c r="N9" s="658" t="str">
        <f>D9</f>
        <v>I-I-2018</v>
      </c>
      <c r="O9" s="658" t="str">
        <f>E9</f>
        <v>I-I-2019</v>
      </c>
      <c r="P9" s="916"/>
      <c r="Q9" s="658" t="str">
        <f>D9</f>
        <v>I-I-2018</v>
      </c>
      <c r="R9" s="658" t="str">
        <f>E9</f>
        <v>I-I-2019</v>
      </c>
      <c r="S9" s="1119"/>
      <c r="T9" s="1118"/>
    </row>
    <row r="10" spans="2:26" s="282" customFormat="1" ht="6" customHeight="1" x14ac:dyDescent="0.25">
      <c r="B10" s="348"/>
      <c r="C10" s="349"/>
      <c r="D10" s="925"/>
      <c r="E10" s="925"/>
      <c r="F10" s="923"/>
      <c r="G10" s="923"/>
      <c r="H10" s="923"/>
      <c r="I10" s="923"/>
      <c r="J10" s="925"/>
      <c r="K10" s="923"/>
      <c r="L10" s="923"/>
      <c r="M10" s="923"/>
      <c r="N10" s="923"/>
      <c r="O10" s="923"/>
      <c r="P10" s="345"/>
      <c r="Q10" s="345"/>
      <c r="R10" s="345"/>
      <c r="S10" s="345"/>
      <c r="T10" s="345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917" t="s">
        <v>53</v>
      </c>
      <c r="C11" s="921" t="s">
        <v>166</v>
      </c>
      <c r="D11" s="679">
        <v>841</v>
      </c>
      <c r="E11" s="922">
        <v>837</v>
      </c>
      <c r="F11" s="567">
        <f t="shared" ref="F11:F21" si="0">IF(D11=0,"",E11/D11)</f>
        <v>0.99524375743162896</v>
      </c>
      <c r="G11" s="920">
        <f t="shared" ref="G11:G21" si="1">SUM(E11)-D11</f>
        <v>-4</v>
      </c>
      <c r="H11" s="566">
        <f t="shared" ref="H11:H21" si="2">SUM(D11)/$D$22</f>
        <v>0.1538039502560351</v>
      </c>
      <c r="I11" s="571">
        <f t="shared" ref="I11:I21" si="3">SUM(E11)/$E$22</f>
        <v>0.14398761396869086</v>
      </c>
      <c r="J11" s="679">
        <v>659957</v>
      </c>
      <c r="K11" s="922">
        <v>805976</v>
      </c>
      <c r="L11" s="567">
        <f t="shared" ref="L11:L21" si="4">IF(J11=0,"",K11/J11)</f>
        <v>1.2212553242105166</v>
      </c>
      <c r="M11" s="920">
        <f t="shared" ref="M11:M21" si="5">SUM(K11)-J11</f>
        <v>146019</v>
      </c>
      <c r="N11" s="566">
        <f>SUM(J11)/$J$22</f>
        <v>0.19298314357857924</v>
      </c>
      <c r="O11" s="571">
        <f t="shared" ref="O11:O21" si="6">SUM(K11)/$K$22</f>
        <v>0.21243532192948678</v>
      </c>
      <c r="P11" s="503"/>
      <c r="Q11" s="572">
        <f t="shared" ref="Q11:Q20" si="7">IF(D11=0,"",J11/D11)</f>
        <v>784.72889417360284</v>
      </c>
      <c r="R11" s="574">
        <f t="shared" ref="R11:R20" si="8">IF(E11=0,"",K11/E11)</f>
        <v>962.93428912783747</v>
      </c>
      <c r="S11" s="632">
        <f t="shared" ref="S11:S20" si="9">IF(Q11="","",R11-Q11)</f>
        <v>178.20539495423463</v>
      </c>
      <c r="T11" s="732"/>
    </row>
    <row r="12" spans="2:26" ht="16.899999999999999" customHeight="1" x14ac:dyDescent="0.3">
      <c r="B12" s="917" t="s">
        <v>55</v>
      </c>
      <c r="C12" s="921" t="s">
        <v>168</v>
      </c>
      <c r="D12" s="679">
        <v>734</v>
      </c>
      <c r="E12" s="922">
        <v>937</v>
      </c>
      <c r="F12" s="567">
        <f t="shared" si="0"/>
        <v>1.276566757493188</v>
      </c>
      <c r="G12" s="920">
        <f t="shared" si="1"/>
        <v>203</v>
      </c>
      <c r="H12" s="566">
        <f t="shared" si="2"/>
        <v>0.13423555230431602</v>
      </c>
      <c r="I12" s="571">
        <f t="shared" si="3"/>
        <v>0.16119043523137794</v>
      </c>
      <c r="J12" s="679">
        <v>495622</v>
      </c>
      <c r="K12" s="922">
        <v>662070</v>
      </c>
      <c r="L12" s="567">
        <f t="shared" si="4"/>
        <v>1.3358365851394813</v>
      </c>
      <c r="M12" s="920">
        <f t="shared" si="5"/>
        <v>166448</v>
      </c>
      <c r="N12" s="566">
        <f>SUM(J12)/$J$22</f>
        <v>0.14492867199939177</v>
      </c>
      <c r="O12" s="571">
        <f t="shared" si="6"/>
        <v>0.17450526267513586</v>
      </c>
      <c r="P12" s="503"/>
      <c r="Q12" s="572">
        <f t="shared" si="7"/>
        <v>675.23433242506815</v>
      </c>
      <c r="R12" s="574">
        <f t="shared" si="8"/>
        <v>706.58484525080041</v>
      </c>
      <c r="S12" s="632">
        <f t="shared" si="9"/>
        <v>31.350512825732267</v>
      </c>
      <c r="T12" s="732"/>
    </row>
    <row r="13" spans="2:26" ht="16.899999999999999" customHeight="1" x14ac:dyDescent="0.3">
      <c r="B13" s="917" t="s">
        <v>57</v>
      </c>
      <c r="C13" s="921" t="s">
        <v>165</v>
      </c>
      <c r="D13" s="679">
        <v>956</v>
      </c>
      <c r="E13" s="922">
        <v>1142</v>
      </c>
      <c r="F13" s="567">
        <f t="shared" si="0"/>
        <v>1.1945606694560669</v>
      </c>
      <c r="G13" s="920">
        <f t="shared" si="1"/>
        <v>186</v>
      </c>
      <c r="H13" s="566">
        <f t="shared" si="2"/>
        <v>0.17483540599853695</v>
      </c>
      <c r="I13" s="571">
        <f t="shared" si="3"/>
        <v>0.19645621881988645</v>
      </c>
      <c r="J13" s="679">
        <v>663714</v>
      </c>
      <c r="K13" s="922">
        <v>630724</v>
      </c>
      <c r="L13" s="567">
        <f t="shared" si="4"/>
        <v>0.95029485591685581</v>
      </c>
      <c r="M13" s="920">
        <f t="shared" si="5"/>
        <v>-32990</v>
      </c>
      <c r="N13" s="566">
        <f>SUM(J12)/$J$22</f>
        <v>0.14492867199939177</v>
      </c>
      <c r="O13" s="571">
        <f t="shared" si="6"/>
        <v>0.16624323303504523</v>
      </c>
      <c r="P13" s="503"/>
      <c r="Q13" s="572">
        <f t="shared" si="7"/>
        <v>694.26150627615061</v>
      </c>
      <c r="R13" s="574">
        <f t="shared" si="8"/>
        <v>552.2977232924693</v>
      </c>
      <c r="S13" s="632">
        <f t="shared" si="9"/>
        <v>-141.96378298368131</v>
      </c>
      <c r="T13" s="732"/>
    </row>
    <row r="14" spans="2:26" s="269" customFormat="1" ht="16.899999999999999" customHeight="1" x14ac:dyDescent="0.3">
      <c r="B14" s="917" t="s">
        <v>59</v>
      </c>
      <c r="C14" s="929" t="s">
        <v>324</v>
      </c>
      <c r="D14" s="679">
        <v>386</v>
      </c>
      <c r="E14" s="922">
        <v>418</v>
      </c>
      <c r="F14" s="567">
        <f t="shared" si="0"/>
        <v>1.0829015544041452</v>
      </c>
      <c r="G14" s="920">
        <f t="shared" si="1"/>
        <v>32</v>
      </c>
      <c r="H14" s="566">
        <f t="shared" si="2"/>
        <v>7.0592538405267011E-2</v>
      </c>
      <c r="I14" s="571">
        <f t="shared" si="3"/>
        <v>7.1907792878031992E-2</v>
      </c>
      <c r="J14" s="679">
        <v>417169</v>
      </c>
      <c r="K14" s="922">
        <v>462196</v>
      </c>
      <c r="L14" s="567">
        <f t="shared" si="4"/>
        <v>1.1079346739570775</v>
      </c>
      <c r="M14" s="920">
        <f t="shared" si="5"/>
        <v>45027</v>
      </c>
      <c r="N14" s="566">
        <f t="shared" ref="N14:N21" si="10">SUM(J14)/$J$22</f>
        <v>0.12198762195647947</v>
      </c>
      <c r="O14" s="571">
        <f t="shared" si="6"/>
        <v>0.12182342409019756</v>
      </c>
      <c r="P14" s="503"/>
      <c r="Q14" s="572">
        <f t="shared" si="7"/>
        <v>1080.7487046632125</v>
      </c>
      <c r="R14" s="574">
        <f t="shared" si="8"/>
        <v>1105.7320574162679</v>
      </c>
      <c r="S14" s="632">
        <f t="shared" si="9"/>
        <v>24.983352753055442</v>
      </c>
      <c r="T14" s="732"/>
    </row>
    <row r="15" spans="2:26" s="269" customFormat="1" ht="16.899999999999999" customHeight="1" x14ac:dyDescent="0.3">
      <c r="B15" s="917" t="s">
        <v>61</v>
      </c>
      <c r="C15" s="921" t="s">
        <v>169</v>
      </c>
      <c r="D15" s="679">
        <v>338</v>
      </c>
      <c r="E15" s="922">
        <v>336</v>
      </c>
      <c r="F15" s="567">
        <f t="shared" si="0"/>
        <v>0.99408284023668636</v>
      </c>
      <c r="G15" s="920">
        <f t="shared" si="1"/>
        <v>-2</v>
      </c>
      <c r="H15" s="566">
        <f t="shared" si="2"/>
        <v>6.1814191660570596E-2</v>
      </c>
      <c r="I15" s="571">
        <f t="shared" si="3"/>
        <v>5.7801479442628589E-2</v>
      </c>
      <c r="J15" s="679">
        <v>347131</v>
      </c>
      <c r="K15" s="922">
        <v>357348</v>
      </c>
      <c r="L15" s="567">
        <f t="shared" si="4"/>
        <v>1.0294326925569885</v>
      </c>
      <c r="M15" s="920">
        <f t="shared" si="5"/>
        <v>10217</v>
      </c>
      <c r="N15" s="566">
        <f t="shared" si="10"/>
        <v>0.10150726731222759</v>
      </c>
      <c r="O15" s="571">
        <f t="shared" si="6"/>
        <v>9.4188086767916457E-2</v>
      </c>
      <c r="P15" s="503"/>
      <c r="Q15" s="572">
        <f t="shared" si="7"/>
        <v>1027.0147928994083</v>
      </c>
      <c r="R15" s="574">
        <f t="shared" si="8"/>
        <v>1063.5357142857142</v>
      </c>
      <c r="S15" s="632">
        <f t="shared" si="9"/>
        <v>36.520921386305872</v>
      </c>
      <c r="T15" s="732"/>
    </row>
    <row r="16" spans="2:26" s="269" customFormat="1" ht="16.899999999999999" customHeight="1" x14ac:dyDescent="0.3">
      <c r="B16" s="917" t="s">
        <v>63</v>
      </c>
      <c r="C16" s="942" t="s">
        <v>330</v>
      </c>
      <c r="D16" s="679">
        <v>1154</v>
      </c>
      <c r="E16" s="922">
        <v>1044</v>
      </c>
      <c r="F16" s="567">
        <f t="shared" si="0"/>
        <v>0.90467937608318894</v>
      </c>
      <c r="G16" s="920">
        <f t="shared" si="1"/>
        <v>-110</v>
      </c>
      <c r="H16" s="566">
        <f t="shared" si="2"/>
        <v>0.21104608632040966</v>
      </c>
      <c r="I16" s="571">
        <f t="shared" si="3"/>
        <v>0.17959745398245311</v>
      </c>
      <c r="J16" s="679">
        <v>298574</v>
      </c>
      <c r="K16" s="922">
        <v>342137</v>
      </c>
      <c r="L16" s="567">
        <f t="shared" si="4"/>
        <v>1.1459035281035856</v>
      </c>
      <c r="M16" s="920">
        <f t="shared" si="5"/>
        <v>43563</v>
      </c>
      <c r="N16" s="566">
        <f t="shared" si="10"/>
        <v>8.7308338438459948E-2</v>
      </c>
      <c r="O16" s="571">
        <f t="shared" si="6"/>
        <v>9.017884371121325E-2</v>
      </c>
      <c r="P16" s="503"/>
      <c r="Q16" s="572">
        <f t="shared" si="7"/>
        <v>258.72963604852686</v>
      </c>
      <c r="R16" s="574">
        <f t="shared" si="8"/>
        <v>327.71743295019155</v>
      </c>
      <c r="S16" s="632">
        <f t="shared" si="9"/>
        <v>68.987796901664694</v>
      </c>
      <c r="T16" s="732"/>
    </row>
    <row r="17" spans="2:20" s="269" customFormat="1" ht="16.899999999999999" customHeight="1" x14ac:dyDescent="0.3">
      <c r="B17" s="917" t="s">
        <v>65</v>
      </c>
      <c r="C17" s="943" t="s">
        <v>164</v>
      </c>
      <c r="D17" s="679">
        <v>562</v>
      </c>
      <c r="E17" s="922">
        <v>592</v>
      </c>
      <c r="F17" s="567">
        <f t="shared" si="0"/>
        <v>1.0533807829181494</v>
      </c>
      <c r="G17" s="920">
        <f t="shared" si="1"/>
        <v>30</v>
      </c>
      <c r="H17" s="566">
        <f t="shared" si="2"/>
        <v>0.1027798098024872</v>
      </c>
      <c r="I17" s="571">
        <f t="shared" si="3"/>
        <v>0.10184070187510752</v>
      </c>
      <c r="J17" s="679">
        <v>218544</v>
      </c>
      <c r="K17" s="922">
        <v>238704</v>
      </c>
      <c r="L17" s="567">
        <f t="shared" si="4"/>
        <v>1.0922468701954755</v>
      </c>
      <c r="M17" s="920">
        <f t="shared" si="5"/>
        <v>20160</v>
      </c>
      <c r="N17" s="566">
        <f t="shared" si="10"/>
        <v>6.3906145597723826E-2</v>
      </c>
      <c r="O17" s="571">
        <f t="shared" si="6"/>
        <v>6.2916465361073051E-2</v>
      </c>
      <c r="P17" s="503"/>
      <c r="Q17" s="572">
        <f t="shared" si="7"/>
        <v>388.86832740213521</v>
      </c>
      <c r="R17" s="574">
        <f t="shared" si="8"/>
        <v>403.2162162162162</v>
      </c>
      <c r="S17" s="632">
        <f t="shared" si="9"/>
        <v>14.347888814080989</v>
      </c>
      <c r="T17" s="732"/>
    </row>
    <row r="18" spans="2:20" s="269" customFormat="1" ht="16.899999999999999" customHeight="1" x14ac:dyDescent="0.3">
      <c r="B18" s="917" t="s">
        <v>66</v>
      </c>
      <c r="C18" s="921" t="s">
        <v>170</v>
      </c>
      <c r="D18" s="679">
        <v>296</v>
      </c>
      <c r="E18" s="922">
        <v>330</v>
      </c>
      <c r="F18" s="567">
        <f t="shared" si="0"/>
        <v>1.1148648648648649</v>
      </c>
      <c r="G18" s="920">
        <f t="shared" si="1"/>
        <v>34</v>
      </c>
      <c r="H18" s="566">
        <f t="shared" si="2"/>
        <v>5.4133138258961232E-2</v>
      </c>
      <c r="I18" s="571">
        <f t="shared" si="3"/>
        <v>5.6769310166867364E-2</v>
      </c>
      <c r="J18" s="679">
        <v>206991</v>
      </c>
      <c r="K18" s="922">
        <v>174293</v>
      </c>
      <c r="L18" s="567">
        <f t="shared" si="4"/>
        <v>0.84203177915948035</v>
      </c>
      <c r="M18" s="920">
        <f t="shared" si="5"/>
        <v>-32698</v>
      </c>
      <c r="N18" s="566">
        <f t="shared" si="10"/>
        <v>6.0527843287477359E-2</v>
      </c>
      <c r="O18" s="571">
        <f t="shared" si="6"/>
        <v>4.5939320234170793E-2</v>
      </c>
      <c r="P18" s="503"/>
      <c r="Q18" s="572">
        <f t="shared" si="7"/>
        <v>699.29391891891896</v>
      </c>
      <c r="R18" s="574">
        <f t="shared" si="8"/>
        <v>528.16060606060603</v>
      </c>
      <c r="S18" s="632">
        <f t="shared" si="9"/>
        <v>-171.13331285831293</v>
      </c>
      <c r="T18" s="732"/>
    </row>
    <row r="19" spans="2:20" s="269" customFormat="1" ht="16.899999999999999" customHeight="1" x14ac:dyDescent="0.3">
      <c r="B19" s="917" t="s">
        <v>67</v>
      </c>
      <c r="C19" s="921" t="s">
        <v>167</v>
      </c>
      <c r="D19" s="679">
        <v>129</v>
      </c>
      <c r="E19" s="922">
        <v>141</v>
      </c>
      <c r="F19" s="567">
        <f t="shared" si="0"/>
        <v>1.0930232558139534</v>
      </c>
      <c r="G19" s="920">
        <f t="shared" si="1"/>
        <v>12</v>
      </c>
      <c r="H19" s="566">
        <f t="shared" si="2"/>
        <v>2.3591806876371618E-2</v>
      </c>
      <c r="I19" s="571">
        <f t="shared" si="3"/>
        <v>2.4255977980388782E-2</v>
      </c>
      <c r="J19" s="679">
        <v>58802</v>
      </c>
      <c r="K19" s="922">
        <v>96262</v>
      </c>
      <c r="L19" s="567">
        <f t="shared" si="4"/>
        <v>1.6370531614570933</v>
      </c>
      <c r="M19" s="920">
        <f t="shared" si="5"/>
        <v>37460</v>
      </c>
      <c r="N19" s="566">
        <f t="shared" si="10"/>
        <v>1.7194748761976335E-2</v>
      </c>
      <c r="O19" s="571">
        <f t="shared" si="6"/>
        <v>2.5372280265884166E-2</v>
      </c>
      <c r="P19" s="503"/>
      <c r="Q19" s="572">
        <f t="shared" si="7"/>
        <v>455.82945736434107</v>
      </c>
      <c r="R19" s="574">
        <f t="shared" si="8"/>
        <v>682.70921985815608</v>
      </c>
      <c r="S19" s="632">
        <f t="shared" si="9"/>
        <v>226.87976249381501</v>
      </c>
      <c r="T19" s="732"/>
    </row>
    <row r="20" spans="2:20" s="269" customFormat="1" ht="16.899999999999999" customHeight="1" x14ac:dyDescent="0.3">
      <c r="B20" s="917" t="s">
        <v>22</v>
      </c>
      <c r="C20" s="921" t="s">
        <v>163</v>
      </c>
      <c r="D20" s="679">
        <v>31</v>
      </c>
      <c r="E20" s="922">
        <v>36</v>
      </c>
      <c r="F20" s="567">
        <f t="shared" si="0"/>
        <v>1.1612903225806452</v>
      </c>
      <c r="G20" s="920">
        <f t="shared" si="1"/>
        <v>5</v>
      </c>
      <c r="H20" s="566">
        <f t="shared" si="2"/>
        <v>5.6693489392831021E-3</v>
      </c>
      <c r="I20" s="571">
        <f t="shared" si="3"/>
        <v>6.1930156545673487E-3</v>
      </c>
      <c r="J20" s="679">
        <v>16526</v>
      </c>
      <c r="K20" s="922">
        <v>24273</v>
      </c>
      <c r="L20" s="567">
        <f t="shared" si="4"/>
        <v>1.4687764734357982</v>
      </c>
      <c r="M20" s="920">
        <f t="shared" si="5"/>
        <v>7747</v>
      </c>
      <c r="N20" s="566">
        <f t="shared" si="10"/>
        <v>4.8324958001500105E-3</v>
      </c>
      <c r="O20" s="571">
        <f t="shared" si="6"/>
        <v>6.3977619298768605E-3</v>
      </c>
      <c r="P20" s="503"/>
      <c r="Q20" s="572">
        <f t="shared" si="7"/>
        <v>533.09677419354841</v>
      </c>
      <c r="R20" s="574">
        <f t="shared" si="8"/>
        <v>674.25</v>
      </c>
      <c r="S20" s="632">
        <f t="shared" si="9"/>
        <v>141.15322580645159</v>
      </c>
      <c r="T20" s="732"/>
    </row>
    <row r="21" spans="2:20" ht="16.899999999999999" customHeight="1" x14ac:dyDescent="0.3">
      <c r="B21" s="969" t="s">
        <v>24</v>
      </c>
      <c r="C21" s="921" t="s">
        <v>71</v>
      </c>
      <c r="D21" s="679">
        <v>41</v>
      </c>
      <c r="E21" s="922">
        <v>0</v>
      </c>
      <c r="F21" s="567">
        <f t="shared" si="0"/>
        <v>0</v>
      </c>
      <c r="G21" s="920">
        <f t="shared" si="1"/>
        <v>-41</v>
      </c>
      <c r="H21" s="566">
        <f t="shared" si="2"/>
        <v>7.4981711777615213E-3</v>
      </c>
      <c r="I21" s="571">
        <f t="shared" si="3"/>
        <v>0</v>
      </c>
      <c r="J21" s="679">
        <v>36735</v>
      </c>
      <c r="K21" s="922">
        <v>0</v>
      </c>
      <c r="L21" s="567">
        <f t="shared" si="4"/>
        <v>0</v>
      </c>
      <c r="M21" s="920">
        <f t="shared" si="5"/>
        <v>-36735</v>
      </c>
      <c r="N21" s="566">
        <f t="shared" si="10"/>
        <v>1.0741966187735123E-2</v>
      </c>
      <c r="O21" s="571">
        <f t="shared" si="6"/>
        <v>0</v>
      </c>
      <c r="P21" s="503"/>
      <c r="Q21" s="572">
        <f>IF(D21=0,"",J21/D21)</f>
        <v>895.97560975609758</v>
      </c>
      <c r="R21" s="574"/>
      <c r="S21" s="632"/>
      <c r="T21" s="732"/>
    </row>
    <row r="22" spans="2:20" ht="18" customHeight="1" x14ac:dyDescent="0.25">
      <c r="B22" s="1219" t="s">
        <v>297</v>
      </c>
      <c r="C22" s="1219"/>
      <c r="D22" s="603">
        <f>SUM(D11:D21)</f>
        <v>5468</v>
      </c>
      <c r="E22" s="604">
        <f>SUM(E11:E21)</f>
        <v>5813</v>
      </c>
      <c r="F22" s="568">
        <f t="shared" ref="F22" si="11">IF(D22=0,"",E22/D22)</f>
        <v>1.0630943672275055</v>
      </c>
      <c r="G22" s="569">
        <f t="shared" ref="G22" si="12">SUM(E22)-D22</f>
        <v>345</v>
      </c>
      <c r="H22" s="566">
        <f t="shared" ref="H22" si="13">SUM(D22)/$D$22</f>
        <v>1</v>
      </c>
      <c r="I22" s="571">
        <f t="shared" ref="I22" si="14">SUM(E22)/$E$22</f>
        <v>1</v>
      </c>
      <c r="J22" s="603">
        <f>SUM(J11:J21)</f>
        <v>3419765</v>
      </c>
      <c r="K22" s="604">
        <f>SUM(K11:K21)</f>
        <v>3793983</v>
      </c>
      <c r="L22" s="568">
        <f t="shared" ref="L22" si="15">IF(J22=0,"",K22/J22)</f>
        <v>1.1094279870108035</v>
      </c>
      <c r="M22" s="569">
        <f t="shared" ref="M22" si="16">SUM(K22)-J22</f>
        <v>374218</v>
      </c>
      <c r="N22" s="566">
        <f t="shared" ref="N22" si="17">SUM(J22)/$J$22</f>
        <v>1</v>
      </c>
      <c r="O22" s="571">
        <f t="shared" ref="O22" si="18">SUM(K22)/$K$22</f>
        <v>1</v>
      </c>
      <c r="P22" s="381"/>
      <c r="Q22" s="573">
        <f t="shared" ref="Q22:R22" si="19">IF(D22=0,"",J22/D22)</f>
        <v>625.41422823701532</v>
      </c>
      <c r="R22" s="575">
        <f t="shared" si="19"/>
        <v>652.67211422673313</v>
      </c>
      <c r="S22" s="633">
        <f t="shared" ref="S22" si="20">IF(Q22="","",R22-Q22)</f>
        <v>27.257885989717806</v>
      </c>
      <c r="T22" s="732"/>
    </row>
    <row r="23" spans="2:20" s="266" customFormat="1" ht="7.15" customHeight="1" x14ac:dyDescent="0.25">
      <c r="B23" s="275"/>
      <c r="C23" s="275"/>
      <c r="D23" s="358"/>
      <c r="E23" s="358"/>
      <c r="F23" s="358"/>
      <c r="G23" s="358"/>
      <c r="H23" s="359"/>
      <c r="I23" s="360"/>
      <c r="J23" s="358"/>
      <c r="K23" s="358"/>
      <c r="L23" s="358"/>
      <c r="M23" s="358"/>
      <c r="N23" s="359"/>
      <c r="O23" s="360"/>
      <c r="P23" s="354"/>
      <c r="Q23" s="355"/>
      <c r="R23" s="367"/>
      <c r="S23" s="367"/>
      <c r="T23" s="357"/>
    </row>
    <row r="24" spans="2:20" s="266" customFormat="1" ht="16.899999999999999" customHeight="1" x14ac:dyDescent="0.3">
      <c r="B24" s="917" t="s">
        <v>53</v>
      </c>
      <c r="C24" s="921" t="s">
        <v>166</v>
      </c>
      <c r="D24" s="679">
        <v>164</v>
      </c>
      <c r="E24" s="922">
        <v>161</v>
      </c>
      <c r="F24" s="567">
        <f t="shared" ref="F24:F34" si="21">IF(D24=0,"",E24/D24)</f>
        <v>0.98170731707317072</v>
      </c>
      <c r="G24" s="920">
        <f t="shared" ref="G24:G34" si="22">SUM(E24)-D24</f>
        <v>-3</v>
      </c>
      <c r="H24" s="566">
        <f t="shared" ref="H24:H34" si="23">SUM(D24)/$D$35</f>
        <v>0.41414141414141414</v>
      </c>
      <c r="I24" s="571">
        <f t="shared" ref="I24:I34" si="24">SUM(E24)/$E$35</f>
        <v>0.39851485148514854</v>
      </c>
      <c r="J24" s="679">
        <v>143740</v>
      </c>
      <c r="K24" s="922">
        <v>155789</v>
      </c>
      <c r="L24" s="567">
        <f t="shared" ref="L24:L34" si="25">IF(J24=0,"",K24/J24)</f>
        <v>1.0838249617364686</v>
      </c>
      <c r="M24" s="920">
        <f t="shared" ref="M24:M34" si="26">SUM(K24)-J24</f>
        <v>12049</v>
      </c>
      <c r="N24" s="566">
        <f t="shared" ref="N24:N34" si="27">SUM(J24)/$J$35</f>
        <v>0.41967760678071014</v>
      </c>
      <c r="O24" s="571">
        <f t="shared" ref="O24:O34" si="28">SUM(K24)/$K$35</f>
        <v>0.44743682165310572</v>
      </c>
      <c r="P24" s="503"/>
      <c r="Q24" s="572">
        <f t="shared" ref="Q24:R31" si="29">IF(D24=0,"",J24/D24)</f>
        <v>876.46341463414637</v>
      </c>
      <c r="R24" s="574">
        <f t="shared" si="29"/>
        <v>967.63354037267084</v>
      </c>
      <c r="S24" s="632">
        <f t="shared" ref="S24:S31" si="30">IF(Q24="","",R24-Q24)</f>
        <v>91.170125738524462</v>
      </c>
      <c r="T24" s="357"/>
    </row>
    <row r="25" spans="2:20" s="266" customFormat="1" ht="16.899999999999999" customHeight="1" x14ac:dyDescent="0.3">
      <c r="B25" s="917" t="s">
        <v>55</v>
      </c>
      <c r="C25" s="921" t="s">
        <v>170</v>
      </c>
      <c r="D25" s="679">
        <v>121</v>
      </c>
      <c r="E25" s="922">
        <v>123</v>
      </c>
      <c r="F25" s="567">
        <f t="shared" si="21"/>
        <v>1.0165289256198347</v>
      </c>
      <c r="G25" s="920">
        <f t="shared" si="22"/>
        <v>2</v>
      </c>
      <c r="H25" s="566">
        <f t="shared" si="23"/>
        <v>0.30555555555555558</v>
      </c>
      <c r="I25" s="571">
        <f t="shared" si="24"/>
        <v>0.30445544554455445</v>
      </c>
      <c r="J25" s="679">
        <v>90223</v>
      </c>
      <c r="K25" s="922">
        <v>85703</v>
      </c>
      <c r="L25" s="567">
        <f t="shared" si="25"/>
        <v>0.94990190971260102</v>
      </c>
      <c r="M25" s="920">
        <f t="shared" si="26"/>
        <v>-4520</v>
      </c>
      <c r="N25" s="566">
        <f t="shared" si="27"/>
        <v>0.263424048396939</v>
      </c>
      <c r="O25" s="571">
        <f t="shared" si="28"/>
        <v>0.24614496483151005</v>
      </c>
      <c r="P25" s="503"/>
      <c r="Q25" s="572">
        <f t="shared" si="29"/>
        <v>745.64462809917359</v>
      </c>
      <c r="R25" s="574">
        <f t="shared" si="29"/>
        <v>696.77235772357722</v>
      </c>
      <c r="S25" s="632">
        <f t="shared" si="30"/>
        <v>-48.872270375596372</v>
      </c>
      <c r="T25" s="357"/>
    </row>
    <row r="26" spans="2:20" s="266" customFormat="1" ht="16.899999999999999" customHeight="1" x14ac:dyDescent="0.3">
      <c r="B26" s="917" t="s">
        <v>57</v>
      </c>
      <c r="C26" s="919" t="s">
        <v>330</v>
      </c>
      <c r="D26" s="679">
        <v>43</v>
      </c>
      <c r="E26" s="922">
        <v>41</v>
      </c>
      <c r="F26" s="567">
        <f t="shared" si="21"/>
        <v>0.95348837209302328</v>
      </c>
      <c r="G26" s="920">
        <f t="shared" si="22"/>
        <v>-2</v>
      </c>
      <c r="H26" s="566">
        <f t="shared" si="23"/>
        <v>0.10858585858585859</v>
      </c>
      <c r="I26" s="571">
        <f t="shared" si="24"/>
        <v>0.10148514851485149</v>
      </c>
      <c r="J26" s="679">
        <v>52553</v>
      </c>
      <c r="K26" s="922">
        <v>51114</v>
      </c>
      <c r="L26" s="567">
        <f t="shared" si="25"/>
        <v>0.97261811885144522</v>
      </c>
      <c r="M26" s="920">
        <f t="shared" si="26"/>
        <v>-1439</v>
      </c>
      <c r="N26" s="566">
        <f t="shared" si="27"/>
        <v>0.15343896806140711</v>
      </c>
      <c r="O26" s="571">
        <f t="shared" si="28"/>
        <v>0.14680295593383902</v>
      </c>
      <c r="P26" s="503"/>
      <c r="Q26" s="572">
        <f t="shared" si="29"/>
        <v>1222.1627906976744</v>
      </c>
      <c r="R26" s="574">
        <f t="shared" si="29"/>
        <v>1246.6829268292684</v>
      </c>
      <c r="S26" s="632">
        <f t="shared" si="30"/>
        <v>24.520136131593972</v>
      </c>
      <c r="T26" s="357"/>
    </row>
    <row r="27" spans="2:20" s="266" customFormat="1" ht="16.899999999999999" customHeight="1" x14ac:dyDescent="0.3">
      <c r="B27" s="917" t="s">
        <v>59</v>
      </c>
      <c r="C27" s="929" t="s">
        <v>324</v>
      </c>
      <c r="D27" s="679">
        <v>17</v>
      </c>
      <c r="E27" s="922">
        <v>24</v>
      </c>
      <c r="F27" s="567">
        <f t="shared" si="21"/>
        <v>1.411764705882353</v>
      </c>
      <c r="G27" s="920">
        <f t="shared" si="22"/>
        <v>7</v>
      </c>
      <c r="H27" s="566">
        <f t="shared" si="23"/>
        <v>4.2929292929292928E-2</v>
      </c>
      <c r="I27" s="571">
        <f t="shared" si="24"/>
        <v>5.9405940594059403E-2</v>
      </c>
      <c r="J27" s="679">
        <v>15608</v>
      </c>
      <c r="K27" s="922">
        <v>17611</v>
      </c>
      <c r="L27" s="567">
        <f t="shared" si="25"/>
        <v>1.1283316248077908</v>
      </c>
      <c r="M27" s="920">
        <f t="shared" si="26"/>
        <v>2003</v>
      </c>
      <c r="N27" s="566">
        <f t="shared" si="27"/>
        <v>4.5570669866657323E-2</v>
      </c>
      <c r="O27" s="571">
        <f t="shared" si="28"/>
        <v>5.0580014417788449E-2</v>
      </c>
      <c r="P27" s="503"/>
      <c r="Q27" s="572">
        <f t="shared" si="29"/>
        <v>918.11764705882354</v>
      </c>
      <c r="R27" s="574">
        <f t="shared" si="29"/>
        <v>733.79166666666663</v>
      </c>
      <c r="S27" s="632">
        <f t="shared" si="30"/>
        <v>-184.32598039215691</v>
      </c>
      <c r="T27" s="357"/>
    </row>
    <row r="28" spans="2:20" s="266" customFormat="1" ht="16.899999999999999" customHeight="1" x14ac:dyDescent="0.3">
      <c r="B28" s="917" t="s">
        <v>61</v>
      </c>
      <c r="C28" s="921" t="s">
        <v>164</v>
      </c>
      <c r="D28" s="679">
        <v>0</v>
      </c>
      <c r="E28" s="922">
        <v>16</v>
      </c>
      <c r="F28" s="567" t="str">
        <f t="shared" si="21"/>
        <v/>
      </c>
      <c r="G28" s="920">
        <f t="shared" si="22"/>
        <v>16</v>
      </c>
      <c r="H28" s="566">
        <f t="shared" si="23"/>
        <v>0</v>
      </c>
      <c r="I28" s="571">
        <f t="shared" si="24"/>
        <v>3.9603960396039604E-2</v>
      </c>
      <c r="J28" s="679">
        <v>0</v>
      </c>
      <c r="K28" s="922">
        <v>16555</v>
      </c>
      <c r="L28" s="567" t="str">
        <f t="shared" si="25"/>
        <v/>
      </c>
      <c r="M28" s="920">
        <f t="shared" si="26"/>
        <v>16555</v>
      </c>
      <c r="N28" s="566">
        <f t="shared" si="27"/>
        <v>0</v>
      </c>
      <c r="O28" s="571">
        <f t="shared" si="28"/>
        <v>4.7547109118533173E-2</v>
      </c>
      <c r="P28" s="503"/>
      <c r="Q28" s="572" t="str">
        <f t="shared" si="29"/>
        <v/>
      </c>
      <c r="R28" s="574">
        <f t="shared" si="29"/>
        <v>1034.6875</v>
      </c>
      <c r="S28" s="632" t="str">
        <f t="shared" si="30"/>
        <v/>
      </c>
      <c r="T28" s="357"/>
    </row>
    <row r="29" spans="2:20" s="266" customFormat="1" ht="16.899999999999999" customHeight="1" x14ac:dyDescent="0.3">
      <c r="B29" s="917" t="s">
        <v>63</v>
      </c>
      <c r="C29" s="921" t="s">
        <v>165</v>
      </c>
      <c r="D29" s="679">
        <v>26</v>
      </c>
      <c r="E29" s="922">
        <v>10</v>
      </c>
      <c r="F29" s="567">
        <f t="shared" si="21"/>
        <v>0.38461538461538464</v>
      </c>
      <c r="G29" s="920">
        <f t="shared" si="22"/>
        <v>-16</v>
      </c>
      <c r="H29" s="566">
        <f t="shared" si="23"/>
        <v>6.5656565656565663E-2</v>
      </c>
      <c r="I29" s="571">
        <f t="shared" si="24"/>
        <v>2.4752475247524754E-2</v>
      </c>
      <c r="J29" s="679">
        <v>27086</v>
      </c>
      <c r="K29" s="922">
        <v>9519</v>
      </c>
      <c r="L29" s="567">
        <f t="shared" si="25"/>
        <v>0.35143616628516577</v>
      </c>
      <c r="M29" s="920">
        <f t="shared" si="26"/>
        <v>-17567</v>
      </c>
      <c r="N29" s="566">
        <f t="shared" si="27"/>
        <v>7.9082980779618159E-2</v>
      </c>
      <c r="O29" s="571">
        <f t="shared" si="28"/>
        <v>2.7339228734480053E-2</v>
      </c>
      <c r="P29" s="503"/>
      <c r="Q29" s="572">
        <f t="shared" si="29"/>
        <v>1041.7692307692307</v>
      </c>
      <c r="R29" s="574">
        <f t="shared" si="29"/>
        <v>951.9</v>
      </c>
      <c r="S29" s="632">
        <f t="shared" si="30"/>
        <v>-89.869230769230739</v>
      </c>
      <c r="T29" s="357"/>
    </row>
    <row r="30" spans="2:20" s="266" customFormat="1" ht="16.899999999999999" customHeight="1" x14ac:dyDescent="0.3">
      <c r="B30" s="917" t="s">
        <v>65</v>
      </c>
      <c r="C30" s="921" t="s">
        <v>168</v>
      </c>
      <c r="D30" s="679">
        <v>23</v>
      </c>
      <c r="E30" s="922">
        <v>27</v>
      </c>
      <c r="F30" s="567">
        <f t="shared" si="21"/>
        <v>1.173913043478261</v>
      </c>
      <c r="G30" s="920">
        <f t="shared" si="22"/>
        <v>4</v>
      </c>
      <c r="H30" s="566">
        <f t="shared" si="23"/>
        <v>5.808080808080808E-2</v>
      </c>
      <c r="I30" s="571">
        <f t="shared" si="24"/>
        <v>6.6831683168316836E-2</v>
      </c>
      <c r="J30" s="679">
        <v>7858</v>
      </c>
      <c r="K30" s="922">
        <v>6954</v>
      </c>
      <c r="L30" s="567">
        <f t="shared" si="25"/>
        <v>0.88495800458131835</v>
      </c>
      <c r="M30" s="920">
        <f t="shared" si="26"/>
        <v>-904</v>
      </c>
      <c r="N30" s="566">
        <f t="shared" si="27"/>
        <v>2.2942998706573119E-2</v>
      </c>
      <c r="O30" s="571">
        <f t="shared" si="28"/>
        <v>1.9972370692254892E-2</v>
      </c>
      <c r="P30" s="503"/>
      <c r="Q30" s="572">
        <f t="shared" si="29"/>
        <v>341.6521739130435</v>
      </c>
      <c r="R30" s="574">
        <f t="shared" si="29"/>
        <v>257.55555555555554</v>
      </c>
      <c r="S30" s="632">
        <f t="shared" si="30"/>
        <v>-84.096618357487955</v>
      </c>
      <c r="T30" s="357"/>
    </row>
    <row r="31" spans="2:20" s="266" customFormat="1" ht="16.899999999999999" customHeight="1" x14ac:dyDescent="0.3">
      <c r="B31" s="917" t="s">
        <v>66</v>
      </c>
      <c r="C31" s="921" t="s">
        <v>163</v>
      </c>
      <c r="D31" s="679">
        <v>2</v>
      </c>
      <c r="E31" s="922">
        <v>2</v>
      </c>
      <c r="F31" s="567">
        <f t="shared" si="21"/>
        <v>1</v>
      </c>
      <c r="G31" s="920">
        <f t="shared" si="22"/>
        <v>0</v>
      </c>
      <c r="H31" s="566">
        <f t="shared" si="23"/>
        <v>5.0505050505050509E-3</v>
      </c>
      <c r="I31" s="571">
        <f t="shared" si="24"/>
        <v>4.9504950495049506E-3</v>
      </c>
      <c r="J31" s="679">
        <v>5433</v>
      </c>
      <c r="K31" s="922">
        <v>4936</v>
      </c>
      <c r="L31" s="567">
        <f t="shared" si="25"/>
        <v>0.90852199521443033</v>
      </c>
      <c r="M31" s="920">
        <f t="shared" si="26"/>
        <v>-497</v>
      </c>
      <c r="N31" s="566">
        <f t="shared" si="27"/>
        <v>1.5862727408095158E-2</v>
      </c>
      <c r="O31" s="571">
        <f t="shared" si="28"/>
        <v>1.4176534618488659E-2</v>
      </c>
      <c r="P31" s="503"/>
      <c r="Q31" s="572">
        <f t="shared" si="29"/>
        <v>2716.5</v>
      </c>
      <c r="R31" s="574">
        <f t="shared" si="29"/>
        <v>2468</v>
      </c>
      <c r="S31" s="632">
        <f t="shared" si="30"/>
        <v>-248.5</v>
      </c>
      <c r="T31" s="357"/>
    </row>
    <row r="32" spans="2:20" s="266" customFormat="1" ht="16.899999999999999" customHeight="1" x14ac:dyDescent="0.3">
      <c r="B32" s="953" t="s">
        <v>67</v>
      </c>
      <c r="C32" s="956" t="s">
        <v>167</v>
      </c>
      <c r="D32" s="679">
        <v>0</v>
      </c>
      <c r="E32" s="954">
        <v>0</v>
      </c>
      <c r="F32" s="567" t="str">
        <f t="shared" ref="F32" si="31">IF(D32=0,"",E32/D32)</f>
        <v/>
      </c>
      <c r="G32" s="955">
        <f t="shared" ref="G32" si="32">SUM(E32)-D32</f>
        <v>0</v>
      </c>
      <c r="H32" s="566">
        <f t="shared" si="23"/>
        <v>0</v>
      </c>
      <c r="I32" s="571">
        <f t="shared" si="24"/>
        <v>0</v>
      </c>
      <c r="J32" s="679">
        <v>0</v>
      </c>
      <c r="K32" s="954">
        <v>0</v>
      </c>
      <c r="L32" s="567" t="str">
        <f t="shared" ref="L32" si="33">IF(J32=0,"",K32/J32)</f>
        <v/>
      </c>
      <c r="M32" s="955">
        <f t="shared" ref="M32" si="34">SUM(K32)-J32</f>
        <v>0</v>
      </c>
      <c r="N32" s="566">
        <f t="shared" si="27"/>
        <v>0</v>
      </c>
      <c r="O32" s="571">
        <f t="shared" si="28"/>
        <v>0</v>
      </c>
      <c r="P32" s="503"/>
      <c r="Q32" s="572" t="str">
        <f>IF(D32=0,"",J32/D32)</f>
        <v/>
      </c>
      <c r="R32" s="574"/>
      <c r="S32" s="632"/>
      <c r="T32" s="357"/>
    </row>
    <row r="33" spans="2:20" s="266" customFormat="1" ht="16.899999999999999" customHeight="1" x14ac:dyDescent="0.3">
      <c r="B33" s="969" t="s">
        <v>22</v>
      </c>
      <c r="C33" s="921" t="s">
        <v>169</v>
      </c>
      <c r="D33" s="679">
        <v>0</v>
      </c>
      <c r="E33" s="922">
        <v>0</v>
      </c>
      <c r="F33" s="567" t="str">
        <f t="shared" si="21"/>
        <v/>
      </c>
      <c r="G33" s="920">
        <f t="shared" si="22"/>
        <v>0</v>
      </c>
      <c r="H33" s="566">
        <f t="shared" si="23"/>
        <v>0</v>
      </c>
      <c r="I33" s="571">
        <f t="shared" si="24"/>
        <v>0</v>
      </c>
      <c r="J33" s="679">
        <v>0</v>
      </c>
      <c r="K33" s="922">
        <v>0</v>
      </c>
      <c r="L33" s="567" t="str">
        <f t="shared" si="25"/>
        <v/>
      </c>
      <c r="M33" s="920">
        <f t="shared" si="26"/>
        <v>0</v>
      </c>
      <c r="N33" s="566">
        <f t="shared" si="27"/>
        <v>0</v>
      </c>
      <c r="O33" s="571">
        <f t="shared" si="28"/>
        <v>0</v>
      </c>
      <c r="P33" s="503"/>
      <c r="Q33" s="572" t="str">
        <f>IF(D33=0,"",J33/D33)</f>
        <v/>
      </c>
      <c r="R33" s="574"/>
      <c r="S33" s="632"/>
      <c r="T33" s="357"/>
    </row>
    <row r="34" spans="2:20" s="266" customFormat="1" ht="16.899999999999999" customHeight="1" x14ac:dyDescent="0.3">
      <c r="B34" s="969" t="s">
        <v>24</v>
      </c>
      <c r="C34" s="921" t="s">
        <v>71</v>
      </c>
      <c r="D34" s="679">
        <v>0</v>
      </c>
      <c r="E34" s="922">
        <v>0</v>
      </c>
      <c r="F34" s="567" t="str">
        <f t="shared" si="21"/>
        <v/>
      </c>
      <c r="G34" s="920">
        <f t="shared" si="22"/>
        <v>0</v>
      </c>
      <c r="H34" s="566">
        <f t="shared" si="23"/>
        <v>0</v>
      </c>
      <c r="I34" s="571">
        <f t="shared" si="24"/>
        <v>0</v>
      </c>
      <c r="J34" s="679">
        <v>0</v>
      </c>
      <c r="K34" s="922">
        <v>0</v>
      </c>
      <c r="L34" s="567" t="str">
        <f t="shared" si="25"/>
        <v/>
      </c>
      <c r="M34" s="920">
        <f t="shared" si="26"/>
        <v>0</v>
      </c>
      <c r="N34" s="566">
        <f t="shared" si="27"/>
        <v>0</v>
      </c>
      <c r="O34" s="571">
        <f t="shared" si="28"/>
        <v>0</v>
      </c>
      <c r="P34" s="503"/>
      <c r="Q34" s="572" t="str">
        <f>IF(D34=0,"",J34/D34)</f>
        <v/>
      </c>
      <c r="R34" s="574"/>
      <c r="S34" s="632"/>
      <c r="T34" s="357"/>
    </row>
    <row r="35" spans="2:20" s="266" customFormat="1" ht="24.75" customHeight="1" x14ac:dyDescent="0.25">
      <c r="B35" s="1214" t="s">
        <v>295</v>
      </c>
      <c r="C35" s="1214"/>
      <c r="D35" s="603">
        <f>SUM(D24:D34)</f>
        <v>396</v>
      </c>
      <c r="E35" s="604">
        <f>SUM(E24:E34)</f>
        <v>404</v>
      </c>
      <c r="F35" s="568">
        <f t="shared" ref="F35" si="35">IF(D35=0,"",E35/D35)</f>
        <v>1.0202020202020201</v>
      </c>
      <c r="G35" s="569">
        <f t="shared" ref="G35" si="36">SUM(E35)-D35</f>
        <v>8</v>
      </c>
      <c r="H35" s="566">
        <f t="shared" ref="H35" si="37">SUM(D35)/$D$35</f>
        <v>1</v>
      </c>
      <c r="I35" s="571">
        <f t="shared" ref="I35" si="38">SUM(E35)/$E$35</f>
        <v>1</v>
      </c>
      <c r="J35" s="603">
        <f>SUM(J24:J34)</f>
        <v>342501</v>
      </c>
      <c r="K35" s="551">
        <f>SUM(K24:K34)</f>
        <v>348181</v>
      </c>
      <c r="L35" s="568">
        <f t="shared" ref="L35" si="39">IF(J35=0,"",K35/J35)</f>
        <v>1.0165838931857134</v>
      </c>
      <c r="M35" s="569">
        <f t="shared" ref="M35" si="40">SUM(K35)-J35</f>
        <v>5680</v>
      </c>
      <c r="N35" s="566">
        <f t="shared" ref="N35" si="41">SUM(J35)/$J$35</f>
        <v>1</v>
      </c>
      <c r="O35" s="571">
        <f t="shared" ref="O35" si="42">SUM(K35)/$K$35</f>
        <v>1</v>
      </c>
      <c r="P35" s="381"/>
      <c r="Q35" s="573">
        <f t="shared" ref="Q35:R35" si="43">IF(D35=0,"",J35/D35)</f>
        <v>864.90151515151513</v>
      </c>
      <c r="R35" s="575">
        <f t="shared" si="43"/>
        <v>861.83415841584156</v>
      </c>
      <c r="S35" s="633">
        <f t="shared" ref="S35" si="44">IF(Q35="","",R35-Q35)</f>
        <v>-3.0673567356735703</v>
      </c>
      <c r="T35" s="357"/>
    </row>
    <row r="36" spans="2:20" s="266" customFormat="1" ht="21" customHeight="1" x14ac:dyDescent="0.25">
      <c r="B36" s="275"/>
      <c r="C36" s="898"/>
      <c r="D36" s="358"/>
      <c r="E36" s="358"/>
      <c r="F36" s="358"/>
      <c r="G36" s="358"/>
      <c r="H36" s="359"/>
      <c r="I36" s="360"/>
      <c r="J36" s="358"/>
      <c r="K36" s="358"/>
      <c r="L36" s="358"/>
      <c r="M36" s="358"/>
      <c r="N36" s="359"/>
      <c r="O36" s="360"/>
      <c r="P36" s="354"/>
      <c r="Q36" s="355"/>
      <c r="R36" s="581"/>
      <c r="S36" s="581"/>
      <c r="T36" s="357"/>
    </row>
    <row r="37" spans="2:20" s="266" customFormat="1" ht="21" customHeight="1" x14ac:dyDescent="0.25">
      <c r="B37" s="275"/>
      <c r="C37" s="275"/>
      <c r="D37" s="358"/>
      <c r="E37" s="358"/>
      <c r="F37" s="358"/>
      <c r="G37" s="358"/>
      <c r="H37" s="359"/>
      <c r="I37" s="360"/>
      <c r="J37" s="358"/>
      <c r="K37" s="358"/>
      <c r="L37" s="358"/>
      <c r="M37" s="358"/>
      <c r="N37" s="359"/>
      <c r="O37" s="360"/>
      <c r="P37" s="354"/>
      <c r="Q37" s="355"/>
      <c r="R37" s="581"/>
      <c r="S37" s="581"/>
      <c r="T37" s="357"/>
    </row>
    <row r="38" spans="2:20" s="266" customFormat="1" ht="21" customHeight="1" x14ac:dyDescent="0.25">
      <c r="B38" s="1106" t="s">
        <v>84</v>
      </c>
      <c r="C38" s="1109" t="s">
        <v>240</v>
      </c>
      <c r="D38" s="1226" t="s">
        <v>230</v>
      </c>
      <c r="E38" s="1227"/>
      <c r="F38" s="1227"/>
      <c r="G38" s="1227"/>
      <c r="H38" s="1227"/>
      <c r="I38" s="1228"/>
      <c r="J38" s="1229" t="s">
        <v>231</v>
      </c>
      <c r="K38" s="1230"/>
      <c r="L38" s="1230"/>
      <c r="M38" s="1230"/>
      <c r="N38" s="1230"/>
      <c r="O38" s="1231"/>
      <c r="P38" s="570"/>
      <c r="Q38" s="1234" t="s">
        <v>238</v>
      </c>
      <c r="R38" s="1235"/>
      <c r="S38" s="1236"/>
      <c r="T38" s="357"/>
    </row>
    <row r="39" spans="2:20" s="266" customFormat="1" ht="21" customHeight="1" x14ac:dyDescent="0.25">
      <c r="B39" s="1107"/>
      <c r="C39" s="1110"/>
      <c r="D39" s="1123" t="s">
        <v>222</v>
      </c>
      <c r="E39" s="1124"/>
      <c r="F39" s="1137" t="str">
        <f>F8</f>
        <v>Indeks19/18</v>
      </c>
      <c r="G39" s="1137" t="str">
        <f>G8</f>
        <v>Razlika 19(-)18</v>
      </c>
      <c r="H39" s="1123" t="s">
        <v>223</v>
      </c>
      <c r="I39" s="1124"/>
      <c r="J39" s="1123" t="s">
        <v>224</v>
      </c>
      <c r="K39" s="1124"/>
      <c r="L39" s="1137" t="str">
        <f>F39</f>
        <v>Indeks19/18</v>
      </c>
      <c r="M39" s="1137" t="str">
        <f>G39</f>
        <v>Razlika 19(-)18</v>
      </c>
      <c r="N39" s="1123" t="s">
        <v>223</v>
      </c>
      <c r="O39" s="1124"/>
      <c r="P39" s="345"/>
      <c r="Q39" s="1123"/>
      <c r="R39" s="1124"/>
      <c r="S39" s="1137" t="str">
        <f>G39</f>
        <v>Razlika 19(-)18</v>
      </c>
      <c r="T39" s="357"/>
    </row>
    <row r="40" spans="2:20" s="266" customFormat="1" ht="21" customHeight="1" x14ac:dyDescent="0.25">
      <c r="B40" s="1108"/>
      <c r="C40" s="1111"/>
      <c r="D40" s="369" t="str">
        <f>D9</f>
        <v>I-I-2018</v>
      </c>
      <c r="E40" s="369" t="str">
        <f>E9</f>
        <v>I-I-2019</v>
      </c>
      <c r="F40" s="1119"/>
      <c r="G40" s="1119"/>
      <c r="H40" s="658" t="str">
        <f>D40</f>
        <v>I-I-2018</v>
      </c>
      <c r="I40" s="658" t="str">
        <f>E40</f>
        <v>I-I-2019</v>
      </c>
      <c r="J40" s="915" t="str">
        <f>D40</f>
        <v>I-I-2018</v>
      </c>
      <c r="K40" s="915" t="str">
        <f>E40</f>
        <v>I-I-2019</v>
      </c>
      <c r="L40" s="1119"/>
      <c r="M40" s="1119"/>
      <c r="N40" s="658" t="str">
        <f>D40</f>
        <v>I-I-2018</v>
      </c>
      <c r="O40" s="658" t="str">
        <f>E40</f>
        <v>I-I-2019</v>
      </c>
      <c r="P40" s="702"/>
      <c r="Q40" s="658" t="str">
        <f>D40</f>
        <v>I-I-2018</v>
      </c>
      <c r="R40" s="658" t="str">
        <f>E40</f>
        <v>I-I-2019</v>
      </c>
      <c r="S40" s="1119"/>
      <c r="T40" s="357"/>
    </row>
    <row r="41" spans="2:20" s="266" customFormat="1" ht="9" customHeight="1" x14ac:dyDescent="0.25">
      <c r="B41" s="396"/>
      <c r="C41" s="397"/>
      <c r="D41" s="620"/>
      <c r="E41" s="620"/>
      <c r="F41" s="924"/>
      <c r="G41" s="924"/>
      <c r="H41" s="925"/>
      <c r="I41" s="925"/>
      <c r="J41" s="925"/>
      <c r="K41" s="925"/>
      <c r="L41" s="924"/>
      <c r="M41" s="924"/>
      <c r="N41" s="925"/>
      <c r="O41" s="925"/>
      <c r="P41" s="345"/>
      <c r="Q41" s="925"/>
      <c r="R41" s="925"/>
      <c r="S41" s="924"/>
      <c r="T41" s="357"/>
    </row>
    <row r="42" spans="2:20" s="266" customFormat="1" ht="16.899999999999999" customHeight="1" x14ac:dyDescent="0.25">
      <c r="B42" s="917" t="s">
        <v>53</v>
      </c>
      <c r="C42" s="325" t="s">
        <v>178</v>
      </c>
      <c r="D42" s="679">
        <v>89</v>
      </c>
      <c r="E42" s="922">
        <v>50</v>
      </c>
      <c r="F42" s="567">
        <f t="shared" ref="F42:F49" si="45">IF(D42=0,"",E42/D42)</f>
        <v>0.5617977528089888</v>
      </c>
      <c r="G42" s="920">
        <f t="shared" ref="G42:G49" si="46">SUM(E42)-D42</f>
        <v>-39</v>
      </c>
      <c r="H42" s="566">
        <f t="shared" ref="H42:H49" si="47">SUM(D42)/$D$50</f>
        <v>0.52046783625730997</v>
      </c>
      <c r="I42" s="571">
        <f t="shared" ref="I42:I49" si="48">SUM(E42)/$E$50</f>
        <v>0.3048780487804878</v>
      </c>
      <c r="J42" s="679">
        <v>63277</v>
      </c>
      <c r="K42" s="922">
        <v>48749</v>
      </c>
      <c r="L42" s="567">
        <f t="shared" ref="L42:L49" si="49">IF(J42=0,"",K42/J42)</f>
        <v>0.7704063087693791</v>
      </c>
      <c r="M42" s="920">
        <f t="shared" ref="M42:M49" si="50">SUM(K42)-J42</f>
        <v>-14528</v>
      </c>
      <c r="N42" s="566">
        <f t="shared" ref="N42:N49" si="51">SUM(J42)/$J$50</f>
        <v>0.50683230808663338</v>
      </c>
      <c r="O42" s="571">
        <f t="shared" ref="O42:O49" si="52">SUM(K42)/$K$50</f>
        <v>0.37796368372900807</v>
      </c>
      <c r="P42" s="582"/>
      <c r="Q42" s="572">
        <f t="shared" ref="Q42:R49" si="53">IF(D42=0,"",J42/D42)</f>
        <v>710.97752808988764</v>
      </c>
      <c r="R42" s="574">
        <f t="shared" si="53"/>
        <v>974.98</v>
      </c>
      <c r="S42" s="632">
        <f t="shared" ref="S42:S49" si="54">IF(Q42="","",R42-Q42)</f>
        <v>264.00247191011238</v>
      </c>
      <c r="T42" s="357"/>
    </row>
    <row r="43" spans="2:20" s="266" customFormat="1" ht="16.899999999999999" customHeight="1" x14ac:dyDescent="0.25">
      <c r="B43" s="917" t="s">
        <v>55</v>
      </c>
      <c r="C43" s="325" t="s">
        <v>176</v>
      </c>
      <c r="D43" s="679">
        <v>28</v>
      </c>
      <c r="E43" s="922">
        <v>47</v>
      </c>
      <c r="F43" s="567">
        <f t="shared" si="45"/>
        <v>1.6785714285714286</v>
      </c>
      <c r="G43" s="920">
        <f t="shared" si="46"/>
        <v>19</v>
      </c>
      <c r="H43" s="566">
        <f t="shared" si="47"/>
        <v>0.16374269005847952</v>
      </c>
      <c r="I43" s="571">
        <f t="shared" si="48"/>
        <v>0.28658536585365851</v>
      </c>
      <c r="J43" s="679">
        <v>26078</v>
      </c>
      <c r="K43" s="922">
        <v>44025</v>
      </c>
      <c r="L43" s="567">
        <f t="shared" si="49"/>
        <v>1.6882046169184755</v>
      </c>
      <c r="M43" s="920">
        <f t="shared" si="50"/>
        <v>17947</v>
      </c>
      <c r="N43" s="566">
        <f t="shared" si="51"/>
        <v>0.20887799564270151</v>
      </c>
      <c r="O43" s="571">
        <f t="shared" si="52"/>
        <v>0.34133728232721861</v>
      </c>
      <c r="P43" s="582"/>
      <c r="Q43" s="572">
        <f t="shared" si="53"/>
        <v>931.35714285714289</v>
      </c>
      <c r="R43" s="574">
        <f t="shared" si="53"/>
        <v>936.70212765957444</v>
      </c>
      <c r="S43" s="632">
        <f t="shared" si="54"/>
        <v>5.3449848024315543</v>
      </c>
      <c r="T43" s="357"/>
    </row>
    <row r="44" spans="2:20" s="266" customFormat="1" ht="16.899999999999999" customHeight="1" x14ac:dyDescent="0.25">
      <c r="B44" s="288" t="s">
        <v>57</v>
      </c>
      <c r="C44" s="325" t="s">
        <v>172</v>
      </c>
      <c r="D44" s="679">
        <v>6</v>
      </c>
      <c r="E44" s="922">
        <v>22</v>
      </c>
      <c r="F44" s="567">
        <f t="shared" si="45"/>
        <v>3.6666666666666665</v>
      </c>
      <c r="G44" s="920">
        <f t="shared" si="46"/>
        <v>16</v>
      </c>
      <c r="H44" s="566">
        <f t="shared" si="47"/>
        <v>3.5087719298245612E-2</v>
      </c>
      <c r="I44" s="571">
        <f t="shared" si="48"/>
        <v>0.13414634146341464</v>
      </c>
      <c r="J44" s="679">
        <v>4565</v>
      </c>
      <c r="K44" s="922">
        <v>12122</v>
      </c>
      <c r="L44" s="567">
        <f t="shared" si="49"/>
        <v>2.6554216867469878</v>
      </c>
      <c r="M44" s="920">
        <f t="shared" si="50"/>
        <v>7557</v>
      </c>
      <c r="N44" s="566">
        <f t="shared" si="51"/>
        <v>3.6564462386261695E-2</v>
      </c>
      <c r="O44" s="571">
        <f t="shared" si="52"/>
        <v>9.3985020701204861E-2</v>
      </c>
      <c r="P44" s="582"/>
      <c r="Q44" s="572">
        <f t="shared" si="53"/>
        <v>760.83333333333337</v>
      </c>
      <c r="R44" s="574">
        <f t="shared" si="53"/>
        <v>551</v>
      </c>
      <c r="S44" s="632">
        <f t="shared" si="54"/>
        <v>-209.83333333333337</v>
      </c>
      <c r="T44" s="357"/>
    </row>
    <row r="45" spans="2:20" s="266" customFormat="1" ht="16.899999999999999" customHeight="1" x14ac:dyDescent="0.25">
      <c r="B45" s="288" t="s">
        <v>59</v>
      </c>
      <c r="C45" s="325" t="s">
        <v>173</v>
      </c>
      <c r="D45" s="679">
        <v>34</v>
      </c>
      <c r="E45" s="922">
        <v>26</v>
      </c>
      <c r="F45" s="567">
        <f t="shared" si="45"/>
        <v>0.76470588235294112</v>
      </c>
      <c r="G45" s="920">
        <f t="shared" si="46"/>
        <v>-8</v>
      </c>
      <c r="H45" s="566">
        <f t="shared" si="47"/>
        <v>0.19883040935672514</v>
      </c>
      <c r="I45" s="571">
        <f t="shared" si="48"/>
        <v>0.15853658536585366</v>
      </c>
      <c r="J45" s="679">
        <v>21354</v>
      </c>
      <c r="K45" s="922">
        <v>10061</v>
      </c>
      <c r="L45" s="567">
        <f t="shared" si="49"/>
        <v>0.47115294558396553</v>
      </c>
      <c r="M45" s="920">
        <f t="shared" si="50"/>
        <v>-11293</v>
      </c>
      <c r="N45" s="566">
        <f t="shared" si="51"/>
        <v>0.17103998462129949</v>
      </c>
      <c r="O45" s="571">
        <f t="shared" si="52"/>
        <v>7.8005551334336093E-2</v>
      </c>
      <c r="P45" s="582"/>
      <c r="Q45" s="572">
        <f t="shared" si="53"/>
        <v>628.05882352941171</v>
      </c>
      <c r="R45" s="574">
        <f t="shared" si="53"/>
        <v>386.96153846153845</v>
      </c>
      <c r="S45" s="632">
        <f t="shared" si="54"/>
        <v>-241.09728506787326</v>
      </c>
      <c r="T45" s="357"/>
    </row>
    <row r="46" spans="2:20" s="266" customFormat="1" ht="16.899999999999999" customHeight="1" x14ac:dyDescent="0.25">
      <c r="B46" s="917" t="s">
        <v>61</v>
      </c>
      <c r="C46" s="933" t="s">
        <v>177</v>
      </c>
      <c r="D46" s="679">
        <v>4</v>
      </c>
      <c r="E46" s="922">
        <v>10</v>
      </c>
      <c r="F46" s="567">
        <f t="shared" si="45"/>
        <v>2.5</v>
      </c>
      <c r="G46" s="920">
        <f t="shared" si="46"/>
        <v>6</v>
      </c>
      <c r="H46" s="566">
        <f t="shared" si="47"/>
        <v>2.3391812865497075E-2</v>
      </c>
      <c r="I46" s="571">
        <f t="shared" si="48"/>
        <v>6.097560975609756E-2</v>
      </c>
      <c r="J46" s="679">
        <v>2126</v>
      </c>
      <c r="K46" s="922">
        <v>7476</v>
      </c>
      <c r="L46" s="567">
        <f t="shared" si="49"/>
        <v>3.5164628410159926</v>
      </c>
      <c r="M46" s="920">
        <f t="shared" si="50"/>
        <v>5350</v>
      </c>
      <c r="N46" s="566">
        <f t="shared" si="51"/>
        <v>1.7028706907599642E-2</v>
      </c>
      <c r="O46" s="571">
        <f t="shared" si="52"/>
        <v>5.7963373598598211E-2</v>
      </c>
      <c r="P46" s="582"/>
      <c r="Q46" s="572">
        <f t="shared" si="53"/>
        <v>531.5</v>
      </c>
      <c r="R46" s="574">
        <f t="shared" si="53"/>
        <v>747.6</v>
      </c>
      <c r="S46" s="632">
        <f t="shared" si="54"/>
        <v>216.10000000000002</v>
      </c>
      <c r="T46" s="357"/>
    </row>
    <row r="47" spans="2:20" s="266" customFormat="1" ht="16.899999999999999" customHeight="1" x14ac:dyDescent="0.25">
      <c r="B47" s="288" t="s">
        <v>63</v>
      </c>
      <c r="C47" s="932" t="s">
        <v>175</v>
      </c>
      <c r="D47" s="679">
        <v>2</v>
      </c>
      <c r="E47" s="922">
        <v>5</v>
      </c>
      <c r="F47" s="567">
        <f t="shared" si="45"/>
        <v>2.5</v>
      </c>
      <c r="G47" s="920">
        <f t="shared" si="46"/>
        <v>3</v>
      </c>
      <c r="H47" s="566">
        <f t="shared" si="47"/>
        <v>1.1695906432748537E-2</v>
      </c>
      <c r="I47" s="571">
        <f t="shared" si="48"/>
        <v>3.048780487804878E-2</v>
      </c>
      <c r="J47" s="679">
        <v>1774</v>
      </c>
      <c r="K47" s="922">
        <v>4029</v>
      </c>
      <c r="L47" s="567">
        <f t="shared" si="49"/>
        <v>2.2711386696730553</v>
      </c>
      <c r="M47" s="920">
        <f t="shared" si="50"/>
        <v>2255</v>
      </c>
      <c r="N47" s="566">
        <f t="shared" si="51"/>
        <v>1.4209278482634884E-2</v>
      </c>
      <c r="O47" s="571">
        <f t="shared" si="52"/>
        <v>3.123788553086573E-2</v>
      </c>
      <c r="P47" s="582"/>
      <c r="Q47" s="572">
        <f t="shared" si="53"/>
        <v>887</v>
      </c>
      <c r="R47" s="574">
        <f t="shared" si="53"/>
        <v>805.8</v>
      </c>
      <c r="S47" s="632">
        <f t="shared" si="54"/>
        <v>-81.200000000000045</v>
      </c>
      <c r="T47" s="357"/>
    </row>
    <row r="48" spans="2:20" s="266" customFormat="1" ht="16.899999999999999" customHeight="1" x14ac:dyDescent="0.25">
      <c r="B48" s="288" t="s">
        <v>65</v>
      </c>
      <c r="C48" s="325" t="s">
        <v>174</v>
      </c>
      <c r="D48" s="679">
        <v>8</v>
      </c>
      <c r="E48" s="940">
        <v>4</v>
      </c>
      <c r="F48" s="733">
        <f t="shared" si="45"/>
        <v>0.5</v>
      </c>
      <c r="G48" s="504">
        <f t="shared" si="46"/>
        <v>-4</v>
      </c>
      <c r="H48" s="566">
        <f t="shared" si="47"/>
        <v>4.6783625730994149E-2</v>
      </c>
      <c r="I48" s="571">
        <f t="shared" si="48"/>
        <v>2.4390243902439025E-2</v>
      </c>
      <c r="J48" s="679">
        <v>5674</v>
      </c>
      <c r="K48" s="940">
        <v>2516</v>
      </c>
      <c r="L48" s="567">
        <f t="shared" si="49"/>
        <v>0.44342615438843846</v>
      </c>
      <c r="M48" s="941">
        <f t="shared" si="50"/>
        <v>-3158</v>
      </c>
      <c r="N48" s="566">
        <f t="shared" si="51"/>
        <v>4.544726387286941E-2</v>
      </c>
      <c r="O48" s="571">
        <f t="shared" si="52"/>
        <v>1.9507202778768471E-2</v>
      </c>
      <c r="P48" s="582"/>
      <c r="Q48" s="572">
        <f t="shared" si="53"/>
        <v>709.25</v>
      </c>
      <c r="R48" s="574">
        <f t="shared" si="53"/>
        <v>629</v>
      </c>
      <c r="S48" s="632">
        <f t="shared" si="54"/>
        <v>-80.25</v>
      </c>
      <c r="T48" s="357"/>
    </row>
    <row r="49" spans="2:20" s="266" customFormat="1" ht="16.899999999999999" customHeight="1" x14ac:dyDescent="0.25">
      <c r="B49" s="288" t="s">
        <v>66</v>
      </c>
      <c r="C49" s="942" t="s">
        <v>327</v>
      </c>
      <c r="D49" s="679">
        <v>0</v>
      </c>
      <c r="E49" s="922">
        <v>0</v>
      </c>
      <c r="F49" s="567" t="str">
        <f t="shared" si="45"/>
        <v/>
      </c>
      <c r="G49" s="941">
        <f t="shared" si="46"/>
        <v>0</v>
      </c>
      <c r="H49" s="566">
        <f t="shared" si="47"/>
        <v>0</v>
      </c>
      <c r="I49" s="571">
        <f t="shared" si="48"/>
        <v>0</v>
      </c>
      <c r="J49" s="679">
        <v>0</v>
      </c>
      <c r="K49" s="922">
        <v>0</v>
      </c>
      <c r="L49" s="567" t="str">
        <f t="shared" si="49"/>
        <v/>
      </c>
      <c r="M49" s="920">
        <f t="shared" si="50"/>
        <v>0</v>
      </c>
      <c r="N49" s="566">
        <f t="shared" si="51"/>
        <v>0</v>
      </c>
      <c r="O49" s="571">
        <f t="shared" si="52"/>
        <v>0</v>
      </c>
      <c r="P49" s="582"/>
      <c r="Q49" s="572" t="str">
        <f t="shared" si="53"/>
        <v/>
      </c>
      <c r="R49" s="574" t="str">
        <f t="shared" si="53"/>
        <v/>
      </c>
      <c r="S49" s="632" t="str">
        <f t="shared" si="54"/>
        <v/>
      </c>
      <c r="T49" s="357"/>
    </row>
    <row r="50" spans="2:20" s="266" customFormat="1" ht="18" customHeight="1" x14ac:dyDescent="0.25">
      <c r="B50" s="1214" t="s">
        <v>298</v>
      </c>
      <c r="C50" s="1214"/>
      <c r="D50" s="603">
        <f>SUM(D42:D49)</f>
        <v>171</v>
      </c>
      <c r="E50" s="380">
        <f>SUM(E42:E49)</f>
        <v>164</v>
      </c>
      <c r="F50" s="568">
        <f t="shared" ref="F50" si="55">IF(D50=0,"",E50/D50)</f>
        <v>0.95906432748538006</v>
      </c>
      <c r="G50" s="569">
        <f t="shared" ref="G50" si="56">SUM(E50)-D50</f>
        <v>-7</v>
      </c>
      <c r="H50" s="566">
        <f t="shared" ref="H50" si="57">SUM(D50)/$D$50</f>
        <v>1</v>
      </c>
      <c r="I50" s="571">
        <f t="shared" ref="I50" si="58">SUM(E50)/$E$50</f>
        <v>1</v>
      </c>
      <c r="J50" s="603">
        <f>SUM(J42:J49)</f>
        <v>124848</v>
      </c>
      <c r="K50" s="551">
        <f>SUM(K42:K49)</f>
        <v>128978</v>
      </c>
      <c r="L50" s="568">
        <f t="shared" ref="L50" si="59">IF(J50=0,"",K50/J50)</f>
        <v>1.0330802255542739</v>
      </c>
      <c r="M50" s="569">
        <f t="shared" ref="M50" si="60">SUM(K50)-J50</f>
        <v>4130</v>
      </c>
      <c r="N50" s="566">
        <f t="shared" ref="N50" si="61">SUM(J50)/$J$50</f>
        <v>1</v>
      </c>
      <c r="O50" s="571">
        <f t="shared" ref="O50" si="62">SUM(K50)/$K$50</f>
        <v>1</v>
      </c>
      <c r="P50" s="381"/>
      <c r="Q50" s="573">
        <f t="shared" ref="Q50:R50" si="63">IF(D50=0,"",J50/D50)</f>
        <v>730.10526315789468</v>
      </c>
      <c r="R50" s="575">
        <f t="shared" si="63"/>
        <v>786.45121951219517</v>
      </c>
      <c r="S50" s="633">
        <f t="shared" ref="S50" si="64">IF(Q50="","",R50-Q50)</f>
        <v>56.345956354300483</v>
      </c>
      <c r="T50" s="357"/>
    </row>
    <row r="51" spans="2:20" s="266" customFormat="1" ht="9" customHeight="1" x14ac:dyDescent="0.25">
      <c r="B51" s="1218"/>
      <c r="C51" s="1218"/>
      <c r="D51" s="1218"/>
      <c r="E51" s="1218"/>
      <c r="F51" s="1218"/>
      <c r="G51" s="1218"/>
      <c r="H51" s="1218"/>
      <c r="I51" s="1218"/>
      <c r="J51" s="1218"/>
      <c r="K51" s="1218"/>
      <c r="L51" s="1218"/>
      <c r="M51" s="1218"/>
      <c r="N51" s="1218"/>
      <c r="O51" s="1218"/>
      <c r="P51" s="1218"/>
      <c r="Q51" s="1218"/>
      <c r="R51" s="1218"/>
      <c r="S51" s="1218"/>
      <c r="T51" s="357"/>
    </row>
    <row r="52" spans="2:20" s="266" customFormat="1" ht="18" customHeight="1" x14ac:dyDescent="0.3">
      <c r="B52" s="1219" t="s">
        <v>294</v>
      </c>
      <c r="C52" s="1219"/>
      <c r="D52" s="920">
        <f>D50+D22</f>
        <v>5639</v>
      </c>
      <c r="E52" s="551">
        <f>E50+E22</f>
        <v>5977</v>
      </c>
      <c r="F52" s="567">
        <f>IF(D52=0,"",E52/D52)</f>
        <v>1.059939705621564</v>
      </c>
      <c r="G52" s="920">
        <f>SUM(E52)-D52</f>
        <v>338</v>
      </c>
      <c r="H52" s="566"/>
      <c r="I52" s="571"/>
      <c r="J52" s="920">
        <f>J50+J22</f>
        <v>3544613</v>
      </c>
      <c r="K52" s="922">
        <f>K50+K22</f>
        <v>3922961</v>
      </c>
      <c r="L52" s="567">
        <f>IF(J52=0,"",K52/J52)</f>
        <v>1.1067388738911694</v>
      </c>
      <c r="M52" s="920">
        <f>SUM(K52)-J52</f>
        <v>378348</v>
      </c>
      <c r="N52" s="566"/>
      <c r="O52" s="571"/>
      <c r="P52" s="503"/>
      <c r="Q52" s="573">
        <f>IF(D52=0,"",J52/D52)</f>
        <v>628.588934208193</v>
      </c>
      <c r="R52" s="575">
        <f>IF(E52=0,"",K52/E52)</f>
        <v>656.34281412079633</v>
      </c>
      <c r="S52" s="633">
        <f>IF(Q52="","",R52-Q52)</f>
        <v>27.753879912603338</v>
      </c>
      <c r="T52" s="357"/>
    </row>
    <row r="53" spans="2:20" s="266" customFormat="1" ht="9" customHeight="1" x14ac:dyDescent="0.3">
      <c r="B53" s="586"/>
      <c r="C53" s="586"/>
      <c r="D53" s="587"/>
      <c r="E53" s="587"/>
      <c r="F53" s="588"/>
      <c r="G53" s="587"/>
      <c r="H53" s="589"/>
      <c r="I53" s="589"/>
      <c r="J53" s="587"/>
      <c r="K53" s="587"/>
      <c r="L53" s="588"/>
      <c r="M53" s="587"/>
      <c r="N53" s="589"/>
      <c r="O53" s="589"/>
      <c r="P53" s="584"/>
      <c r="Q53" s="585"/>
      <c r="R53" s="585"/>
      <c r="S53" s="590"/>
      <c r="T53" s="357"/>
    </row>
    <row r="54" spans="2:20" s="266" customFormat="1" ht="12" customHeight="1" x14ac:dyDescent="0.3">
      <c r="B54" s="586"/>
      <c r="C54" s="586"/>
      <c r="D54" s="587"/>
      <c r="E54" s="587"/>
      <c r="F54" s="588"/>
      <c r="G54" s="587"/>
      <c r="H54" s="589"/>
      <c r="I54" s="589"/>
      <c r="J54" s="587"/>
      <c r="K54" s="587"/>
      <c r="L54" s="588"/>
      <c r="M54" s="587"/>
      <c r="N54" s="589"/>
      <c r="O54" s="589"/>
      <c r="P54" s="584"/>
      <c r="Q54" s="585"/>
      <c r="R54" s="585"/>
      <c r="S54" s="590"/>
      <c r="T54" s="357"/>
    </row>
    <row r="55" spans="2:20" s="269" customFormat="1" ht="16.149999999999999" hidden="1" customHeight="1" x14ac:dyDescent="0.3">
      <c r="B55" s="918" t="s">
        <v>22</v>
      </c>
      <c r="C55" s="921" t="s">
        <v>71</v>
      </c>
      <c r="D55" s="920"/>
      <c r="E55" s="922"/>
      <c r="F55" s="567"/>
      <c r="G55" s="920"/>
      <c r="H55" s="566"/>
      <c r="I55" s="571"/>
      <c r="J55" s="920"/>
      <c r="K55" s="920"/>
      <c r="L55" s="567"/>
      <c r="M55" s="920"/>
      <c r="N55" s="566"/>
      <c r="O55" s="571"/>
      <c r="P55" s="503"/>
      <c r="Q55" s="572"/>
      <c r="R55" s="574"/>
      <c r="S55" s="578"/>
      <c r="T55" s="279"/>
    </row>
    <row r="56" spans="2:20" s="269" customFormat="1" ht="16.149999999999999" hidden="1" customHeight="1" x14ac:dyDescent="0.3">
      <c r="B56" s="918" t="s">
        <v>24</v>
      </c>
      <c r="C56" s="921" t="s">
        <v>171</v>
      </c>
      <c r="D56" s="920"/>
      <c r="E56" s="922"/>
      <c r="F56" s="567"/>
      <c r="G56" s="920"/>
      <c r="H56" s="566"/>
      <c r="I56" s="571"/>
      <c r="J56" s="920"/>
      <c r="K56" s="920"/>
      <c r="L56" s="567"/>
      <c r="M56" s="920"/>
      <c r="N56" s="566"/>
      <c r="O56" s="571"/>
      <c r="P56" s="503"/>
      <c r="Q56" s="572"/>
      <c r="R56" s="574"/>
      <c r="S56" s="578"/>
      <c r="T56" s="281"/>
    </row>
    <row r="57" spans="2:20" s="269" customFormat="1" ht="16.149999999999999" hidden="1" customHeight="1" x14ac:dyDescent="0.25">
      <c r="B57" s="1136" t="s">
        <v>227</v>
      </c>
      <c r="C57" s="1136"/>
      <c r="D57" s="603"/>
      <c r="E57" s="380"/>
      <c r="F57" s="568"/>
      <c r="G57" s="569"/>
      <c r="H57" s="566"/>
      <c r="I57" s="571"/>
      <c r="J57" s="603"/>
      <c r="K57" s="380"/>
      <c r="L57" s="568"/>
      <c r="M57" s="569"/>
      <c r="N57" s="566"/>
      <c r="O57" s="571"/>
      <c r="P57" s="381"/>
      <c r="Q57" s="573"/>
      <c r="R57" s="575"/>
      <c r="S57" s="579"/>
    </row>
    <row r="58" spans="2:20" s="269" customFormat="1" ht="16.149999999999999" hidden="1" customHeight="1" x14ac:dyDescent="0.25">
      <c r="B58" s="266"/>
      <c r="C58" s="266"/>
      <c r="E58" s="269">
        <v>23550352.650000002</v>
      </c>
      <c r="P58" s="341"/>
      <c r="Q58" s="341"/>
      <c r="R58" s="341"/>
      <c r="S58" s="341"/>
    </row>
    <row r="59" spans="2:20" s="269" customFormat="1" ht="16.149999999999999" hidden="1" customHeight="1" x14ac:dyDescent="0.25">
      <c r="B59" s="266"/>
      <c r="C59" s="266"/>
      <c r="E59" s="269">
        <v>28539590.520000003</v>
      </c>
      <c r="P59" s="341"/>
      <c r="Q59" s="341"/>
      <c r="R59" s="341"/>
      <c r="S59" s="341"/>
    </row>
    <row r="60" spans="2:20" s="269" customFormat="1" ht="16.149999999999999" hidden="1" customHeight="1" x14ac:dyDescent="0.25">
      <c r="B60" s="266"/>
      <c r="C60" s="266"/>
      <c r="E60" s="269">
        <v>5103729.7000000263</v>
      </c>
      <c r="P60" s="341"/>
      <c r="Q60" s="341"/>
      <c r="R60" s="341"/>
      <c r="S60" s="341"/>
    </row>
    <row r="61" spans="2:20" s="269" customFormat="1" ht="16.149999999999999" hidden="1" customHeight="1" x14ac:dyDescent="0.25">
      <c r="B61" s="266"/>
      <c r="C61" s="266"/>
      <c r="E61" s="269">
        <v>276860.40999999992</v>
      </c>
      <c r="P61" s="341"/>
      <c r="Q61" s="341"/>
      <c r="R61" s="341"/>
      <c r="S61" s="341"/>
    </row>
    <row r="62" spans="2:20" s="269" customFormat="1" ht="16.149999999999999" hidden="1" customHeight="1" x14ac:dyDescent="0.25">
      <c r="B62" s="266"/>
      <c r="C62" s="266"/>
      <c r="E62" s="269">
        <v>30090553.060000002</v>
      </c>
      <c r="P62" s="341"/>
      <c r="Q62" s="341"/>
      <c r="R62" s="341"/>
      <c r="S62" s="341"/>
    </row>
    <row r="63" spans="2:20" s="269" customFormat="1" ht="16.149999999999999" hidden="1" customHeight="1" x14ac:dyDescent="0.25">
      <c r="B63" s="266"/>
      <c r="C63" s="266"/>
      <c r="E63" s="269">
        <v>19251090.439999998</v>
      </c>
      <c r="P63" s="341"/>
      <c r="Q63" s="341"/>
      <c r="R63" s="341"/>
      <c r="S63" s="341"/>
    </row>
    <row r="64" spans="2:20" s="269" customFormat="1" ht="16.149999999999999" hidden="1" customHeight="1" x14ac:dyDescent="0.25">
      <c r="B64" s="266"/>
      <c r="C64" s="266"/>
      <c r="E64" s="269">
        <v>12568828.359999999</v>
      </c>
      <c r="P64" s="341"/>
      <c r="Q64" s="341"/>
      <c r="R64" s="341"/>
      <c r="S64" s="341"/>
    </row>
    <row r="65" spans="2:20" s="269" customFormat="1" ht="16.149999999999999" hidden="1" customHeight="1" x14ac:dyDescent="0.25">
      <c r="B65" s="266"/>
      <c r="C65" s="266"/>
      <c r="E65" s="269">
        <v>14122790.739999996</v>
      </c>
      <c r="P65" s="341"/>
      <c r="Q65" s="341"/>
      <c r="R65" s="341"/>
      <c r="S65" s="341"/>
    </row>
    <row r="66" spans="2:20" s="269" customFormat="1" ht="16.149999999999999" hidden="1" customHeight="1" x14ac:dyDescent="0.25">
      <c r="B66" s="266"/>
      <c r="C66" s="266"/>
      <c r="E66" s="269">
        <v>9046203.25</v>
      </c>
      <c r="P66" s="341"/>
      <c r="Q66" s="341"/>
      <c r="R66" s="341"/>
      <c r="S66" s="341"/>
    </row>
    <row r="67" spans="2:20" s="269" customFormat="1" ht="16.149999999999999" hidden="1" customHeight="1" x14ac:dyDescent="0.25">
      <c r="B67" s="266"/>
      <c r="C67" s="266"/>
      <c r="E67" s="269">
        <v>186168933.25000006</v>
      </c>
      <c r="P67" s="341"/>
      <c r="Q67" s="341"/>
      <c r="R67" s="341"/>
      <c r="S67" s="341"/>
    </row>
    <row r="68" spans="2:20" s="269" customFormat="1" ht="16.149999999999999" hidden="1" customHeight="1" x14ac:dyDescent="0.25">
      <c r="B68" s="266"/>
      <c r="C68" s="266"/>
      <c r="P68" s="341"/>
      <c r="Q68" s="341"/>
      <c r="R68" s="341"/>
      <c r="S68" s="341"/>
    </row>
    <row r="69" spans="2:20" s="269" customFormat="1" ht="16.149999999999999" hidden="1" customHeight="1" x14ac:dyDescent="0.25">
      <c r="B69" s="266"/>
      <c r="C69" s="266"/>
      <c r="P69" s="341"/>
      <c r="Q69" s="341"/>
      <c r="R69" s="341"/>
      <c r="S69" s="341"/>
    </row>
    <row r="70" spans="2:20" s="269" customFormat="1" ht="16.149999999999999" hidden="1" customHeight="1" x14ac:dyDescent="0.25">
      <c r="B70" s="266"/>
      <c r="C70" s="266"/>
      <c r="P70" s="341"/>
      <c r="Q70" s="341"/>
      <c r="R70" s="341"/>
      <c r="S70" s="341"/>
    </row>
    <row r="71" spans="2:20" s="269" customFormat="1" ht="16.149999999999999" hidden="1" customHeight="1" x14ac:dyDescent="0.25">
      <c r="B71" s="266"/>
      <c r="C71" s="266"/>
      <c r="P71" s="341"/>
      <c r="Q71" s="341"/>
      <c r="R71" s="341"/>
      <c r="S71" s="341"/>
    </row>
    <row r="72" spans="2:20" s="269" customFormat="1" ht="16.149999999999999" hidden="1" customHeight="1" x14ac:dyDescent="0.25">
      <c r="B72" s="266"/>
      <c r="C72" s="266"/>
      <c r="P72" s="341"/>
      <c r="Q72" s="341"/>
      <c r="R72" s="341"/>
      <c r="S72" s="341"/>
    </row>
    <row r="73" spans="2:20" s="269" customFormat="1" ht="16.149999999999999" hidden="1" customHeight="1" x14ac:dyDescent="0.25">
      <c r="B73" s="266"/>
      <c r="C73" s="266"/>
      <c r="P73" s="341"/>
      <c r="Q73" s="341"/>
      <c r="R73" s="341"/>
      <c r="S73" s="34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1"/>
      <c r="Q74" s="341"/>
      <c r="R74" s="341"/>
      <c r="S74" s="341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1"/>
      <c r="Q75" s="341"/>
      <c r="R75" s="341"/>
      <c r="S75" s="341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1"/>
      <c r="Q76" s="341"/>
      <c r="R76" s="341"/>
      <c r="S76" s="341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1"/>
      <c r="Q77" s="341"/>
      <c r="R77" s="341"/>
      <c r="S77" s="341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1"/>
      <c r="Q78" s="341"/>
      <c r="R78" s="341"/>
      <c r="S78" s="341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1"/>
      <c r="Q79" s="341"/>
      <c r="R79" s="341"/>
      <c r="S79" s="341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1"/>
      <c r="Q80" s="341"/>
      <c r="R80" s="341"/>
      <c r="S80" s="341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1"/>
      <c r="Q81" s="341"/>
      <c r="R81" s="341"/>
      <c r="S81" s="341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1"/>
      <c r="Q82" s="341"/>
      <c r="R82" s="341"/>
      <c r="S82" s="341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1"/>
      <c r="Q83" s="341"/>
      <c r="R83" s="341"/>
      <c r="S83" s="341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1"/>
      <c r="Q84" s="341"/>
      <c r="R84" s="341"/>
      <c r="S84" s="341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1"/>
      <c r="Q85" s="341"/>
      <c r="R85" s="341"/>
      <c r="S85" s="341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1"/>
      <c r="Q86" s="341"/>
      <c r="R86" s="341"/>
      <c r="S86" s="341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1"/>
      <c r="Q87" s="341"/>
      <c r="R87" s="341"/>
      <c r="S87" s="341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1"/>
      <c r="Q88" s="341"/>
      <c r="R88" s="341"/>
      <c r="S88" s="341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1"/>
      <c r="Q89" s="341"/>
      <c r="R89" s="341"/>
      <c r="S89" s="341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1"/>
      <c r="Q90" s="341"/>
      <c r="R90" s="341"/>
      <c r="S90" s="341"/>
      <c r="T90" s="271"/>
    </row>
    <row r="91" spans="2:26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1"/>
      <c r="Q91" s="341"/>
      <c r="R91" s="341"/>
      <c r="S91" s="341"/>
      <c r="T91" s="271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1"/>
      <c r="Q92" s="341"/>
      <c r="R92" s="341"/>
      <c r="S92" s="341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1"/>
      <c r="Q93" s="341"/>
      <c r="R93" s="341"/>
      <c r="S93" s="341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1"/>
      <c r="Q94" s="341"/>
      <c r="R94" s="341"/>
      <c r="S94" s="341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1"/>
      <c r="Q95" s="341"/>
      <c r="R95" s="341"/>
      <c r="S95" s="341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1"/>
      <c r="Q96" s="341"/>
      <c r="R96" s="341"/>
      <c r="S96" s="341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1"/>
      <c r="Q97" s="341"/>
      <c r="R97" s="341"/>
      <c r="S97" s="341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1"/>
      <c r="Q98" s="341"/>
      <c r="R98" s="341"/>
      <c r="S98" s="341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1"/>
      <c r="Q99" s="341"/>
      <c r="R99" s="341"/>
      <c r="S99" s="341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1"/>
      <c r="Q100" s="341"/>
      <c r="R100" s="341"/>
      <c r="S100" s="341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1"/>
      <c r="Q101" s="341"/>
      <c r="R101" s="341"/>
      <c r="S101" s="341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1"/>
      <c r="Q102" s="341"/>
      <c r="R102" s="341"/>
      <c r="S102" s="341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1"/>
      <c r="Q103" s="341"/>
      <c r="R103" s="341"/>
      <c r="S103" s="341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1"/>
      <c r="Q104" s="341"/>
      <c r="R104" s="341"/>
      <c r="S104" s="341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1"/>
      <c r="Q105" s="341"/>
      <c r="R105" s="341"/>
      <c r="S105" s="341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1"/>
      <c r="Q106" s="341"/>
      <c r="R106" s="341"/>
      <c r="S106" s="341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1"/>
      <c r="Q107" s="341"/>
      <c r="R107" s="341"/>
      <c r="S107" s="341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1"/>
      <c r="Q108" s="341"/>
      <c r="R108" s="341"/>
      <c r="S108" s="341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1"/>
      <c r="Q109" s="341"/>
      <c r="R109" s="341"/>
      <c r="S109" s="341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1"/>
      <c r="Q110" s="341"/>
      <c r="R110" s="341"/>
      <c r="S110" s="341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1"/>
      <c r="Q111" s="341"/>
      <c r="R111" s="341"/>
      <c r="S111" s="341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1"/>
      <c r="Q112" s="341"/>
      <c r="R112" s="341"/>
      <c r="S112" s="341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1"/>
      <c r="Q113" s="341"/>
      <c r="R113" s="341"/>
      <c r="S113" s="341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1"/>
      <c r="Q114" s="341"/>
      <c r="R114" s="341"/>
      <c r="S114" s="341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1"/>
      <c r="Q115" s="341"/>
      <c r="R115" s="341"/>
      <c r="S115" s="341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1"/>
      <c r="Q116" s="341"/>
      <c r="R116" s="341"/>
      <c r="S116" s="341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1"/>
      <c r="Q117" s="341"/>
      <c r="R117" s="341"/>
      <c r="S117" s="341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1"/>
      <c r="Q118" s="341"/>
      <c r="R118" s="341"/>
      <c r="S118" s="341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1"/>
      <c r="Q119" s="341"/>
      <c r="R119" s="341"/>
      <c r="S119" s="341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1"/>
      <c r="Q120" s="341"/>
      <c r="R120" s="341"/>
      <c r="S120" s="341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1"/>
      <c r="Q121" s="341"/>
      <c r="R121" s="341"/>
      <c r="S121" s="341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1"/>
      <c r="Q122" s="341"/>
      <c r="R122" s="341"/>
      <c r="S122" s="341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1"/>
      <c r="Q123" s="341"/>
      <c r="R123" s="341"/>
      <c r="S123" s="341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1"/>
      <c r="Q124" s="341"/>
      <c r="R124" s="341"/>
      <c r="S124" s="341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1"/>
      <c r="Q125" s="341"/>
      <c r="R125" s="341"/>
      <c r="S125" s="341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1"/>
      <c r="Q126" s="341"/>
      <c r="R126" s="341"/>
      <c r="S126" s="341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1"/>
      <c r="Q127" s="341"/>
      <c r="R127" s="341"/>
      <c r="S127" s="341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1"/>
      <c r="Q128" s="341"/>
      <c r="R128" s="341"/>
      <c r="S128" s="341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1"/>
      <c r="Q129" s="341"/>
      <c r="R129" s="341"/>
      <c r="S129" s="341"/>
      <c r="T129" s="271"/>
      <c r="U129" s="269"/>
      <c r="V129" s="269"/>
      <c r="W129" s="269"/>
      <c r="X129" s="269"/>
      <c r="Y129" s="269"/>
      <c r="Z129" s="269"/>
    </row>
    <row r="130" spans="4:26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1"/>
      <c r="Q130" s="341"/>
      <c r="R130" s="341"/>
      <c r="S130" s="341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1"/>
      <c r="Q131" s="341"/>
      <c r="R131" s="341"/>
      <c r="S131" s="341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1"/>
      <c r="Q132" s="341"/>
      <c r="R132" s="341"/>
      <c r="S132" s="341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1"/>
      <c r="Q133" s="341"/>
      <c r="R133" s="341"/>
      <c r="S133" s="341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1"/>
      <c r="Q134" s="341"/>
      <c r="R134" s="341"/>
      <c r="S134" s="341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1"/>
      <c r="Q135" s="341"/>
      <c r="R135" s="341"/>
      <c r="S135" s="341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1"/>
      <c r="Q136" s="341"/>
      <c r="R136" s="341"/>
      <c r="S136" s="341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1"/>
      <c r="Q137" s="341"/>
      <c r="R137" s="341"/>
      <c r="S137" s="341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1"/>
      <c r="Q138" s="341"/>
      <c r="R138" s="341"/>
      <c r="S138" s="341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1"/>
      <c r="Q139" s="341"/>
      <c r="R139" s="341"/>
      <c r="S139" s="341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1"/>
      <c r="Q140" s="341"/>
      <c r="R140" s="341"/>
      <c r="S140" s="341"/>
      <c r="T140" s="271"/>
      <c r="U140" s="269"/>
      <c r="V140" s="269"/>
      <c r="W140" s="269"/>
      <c r="X140" s="269"/>
      <c r="Y140" s="269"/>
      <c r="Z140" s="269"/>
    </row>
    <row r="141" spans="4:26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341"/>
      <c r="Q141" s="341"/>
      <c r="R141" s="341"/>
      <c r="S141" s="341"/>
      <c r="T141" s="271"/>
      <c r="U141" s="269"/>
      <c r="V141" s="269"/>
      <c r="W141" s="269"/>
      <c r="X141" s="269"/>
      <c r="Y141" s="269"/>
      <c r="Z141" s="269"/>
    </row>
  </sheetData>
  <sortState ref="C42:S49">
    <sortCondition descending="1" ref="K42:K49"/>
  </sortState>
  <mergeCells count="41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  <mergeCell ref="T8:T9"/>
    <mergeCell ref="B22:C22"/>
    <mergeCell ref="B35:C35"/>
    <mergeCell ref="F8:F9"/>
    <mergeCell ref="G8:G9"/>
    <mergeCell ref="H8:I8"/>
    <mergeCell ref="J8:K8"/>
    <mergeCell ref="L8:L9"/>
    <mergeCell ref="M8:M9"/>
    <mergeCell ref="G39:G40"/>
    <mergeCell ref="H39:I39"/>
    <mergeCell ref="J39:K39"/>
    <mergeCell ref="N8:O8"/>
    <mergeCell ref="Q8:R8"/>
    <mergeCell ref="B51:S51"/>
    <mergeCell ref="B52:C52"/>
    <mergeCell ref="B57:C57"/>
    <mergeCell ref="L39:L40"/>
    <mergeCell ref="M39:M40"/>
    <mergeCell ref="N39:O39"/>
    <mergeCell ref="Q39:R39"/>
    <mergeCell ref="S39:S40"/>
    <mergeCell ref="B50:C50"/>
    <mergeCell ref="B38:B40"/>
    <mergeCell ref="C38:C40"/>
    <mergeCell ref="D38:I38"/>
    <mergeCell ref="J38:O38"/>
    <mergeCell ref="Q38:S38"/>
    <mergeCell ref="D39:E39"/>
    <mergeCell ref="F39:F40"/>
  </mergeCells>
  <conditionalFormatting sqref="T12:T22">
    <cfRule type="cellIs" dxfId="498" priority="67" stopIfTrue="1" operator="greaterThan">
      <formula>0</formula>
    </cfRule>
  </conditionalFormatting>
  <conditionalFormatting sqref="T49:T54 T33:T47 T12:T31">
    <cfRule type="cellIs" dxfId="497" priority="65" operator="lessThan">
      <formula>1</formula>
    </cfRule>
    <cfRule type="cellIs" dxfId="496" priority="66" operator="greaterThan">
      <formula>1</formula>
    </cfRule>
  </conditionalFormatting>
  <conditionalFormatting sqref="T11">
    <cfRule type="cellIs" dxfId="495" priority="64" stopIfTrue="1" operator="greaterThan">
      <formula>0</formula>
    </cfRule>
  </conditionalFormatting>
  <conditionalFormatting sqref="T11">
    <cfRule type="cellIs" dxfId="494" priority="62" operator="lessThan">
      <formula>1</formula>
    </cfRule>
    <cfRule type="cellIs" dxfId="493" priority="63" operator="greaterThan">
      <formula>1</formula>
    </cfRule>
  </conditionalFormatting>
  <conditionalFormatting sqref="T49:T54 T33:T47 T11:T31">
    <cfRule type="cellIs" dxfId="492" priority="61" operator="lessThan">
      <formula>1</formula>
    </cfRule>
  </conditionalFormatting>
  <conditionalFormatting sqref="L43:L47 F25:F31 L52:L57 F52:F57 F43:F47 F49 L49 F33:F35 F11:F22 L11:L22">
    <cfRule type="cellIs" dxfId="491" priority="59" operator="lessThan">
      <formula>1</formula>
    </cfRule>
    <cfRule type="cellIs" dxfId="490" priority="60" operator="greaterThan">
      <formula>1</formula>
    </cfRule>
  </conditionalFormatting>
  <conditionalFormatting sqref="G43:G47 M43:M47 G25:G31 M52:M57 G52:G57 M49 G49 G33:G35 G11:G22 M11:M22">
    <cfRule type="cellIs" dxfId="489" priority="57" operator="lessThan">
      <formula>0</formula>
    </cfRule>
    <cfRule type="cellIs" dxfId="488" priority="58" operator="greaterThan">
      <formula>0</formula>
    </cfRule>
  </conditionalFormatting>
  <conditionalFormatting sqref="F50 L50">
    <cfRule type="cellIs" dxfId="487" priority="55" operator="lessThan">
      <formula>1</formula>
    </cfRule>
    <cfRule type="cellIs" dxfId="486" priority="56" operator="greaterThan">
      <formula>1</formula>
    </cfRule>
  </conditionalFormatting>
  <conditionalFormatting sqref="G50 M50">
    <cfRule type="cellIs" dxfId="485" priority="53" operator="lessThan">
      <formula>0</formula>
    </cfRule>
    <cfRule type="cellIs" dxfId="484" priority="54" operator="greaterThan">
      <formula>0</formula>
    </cfRule>
  </conditionalFormatting>
  <conditionalFormatting sqref="L24:L31 L33:L35">
    <cfRule type="cellIs" dxfId="483" priority="51" operator="lessThan">
      <formula>1</formula>
    </cfRule>
    <cfRule type="cellIs" dxfId="482" priority="52" operator="greaterThan">
      <formula>1</formula>
    </cfRule>
  </conditionalFormatting>
  <conditionalFormatting sqref="M24:M31 M33:M35">
    <cfRule type="cellIs" dxfId="481" priority="49" operator="lessThan">
      <formula>0</formula>
    </cfRule>
    <cfRule type="cellIs" dxfId="480" priority="50" operator="greaterThan">
      <formula>0</formula>
    </cfRule>
  </conditionalFormatting>
  <conditionalFormatting sqref="F24:F31 F33:F35">
    <cfRule type="cellIs" dxfId="479" priority="47" operator="lessThan">
      <formula>1</formula>
    </cfRule>
    <cfRule type="cellIs" dxfId="478" priority="48" operator="greaterThan">
      <formula>1</formula>
    </cfRule>
  </conditionalFormatting>
  <conditionalFormatting sqref="G24:G31 G33:G35">
    <cfRule type="cellIs" dxfId="477" priority="45" operator="lessThan">
      <formula>0</formula>
    </cfRule>
    <cfRule type="cellIs" dxfId="476" priority="46" operator="greaterThan">
      <formula>0</formula>
    </cfRule>
  </conditionalFormatting>
  <conditionalFormatting sqref="S11:S22">
    <cfRule type="cellIs" dxfId="475" priority="44" operator="lessThan">
      <formula>0</formula>
    </cfRule>
  </conditionalFormatting>
  <conditionalFormatting sqref="S24:S31 S33:S35">
    <cfRule type="cellIs" dxfId="474" priority="43" operator="lessThan">
      <formula>0</formula>
    </cfRule>
  </conditionalFormatting>
  <conditionalFormatting sqref="F42:F47 F49:F50">
    <cfRule type="cellIs" dxfId="473" priority="41" operator="lessThan">
      <formula>1</formula>
    </cfRule>
    <cfRule type="cellIs" dxfId="472" priority="42" operator="greaterThan">
      <formula>1</formula>
    </cfRule>
  </conditionalFormatting>
  <conditionalFormatting sqref="G42:G47 G49:G50">
    <cfRule type="cellIs" dxfId="471" priority="39" operator="lessThan">
      <formula>0</formula>
    </cfRule>
    <cfRule type="cellIs" dxfId="470" priority="40" operator="greaterThan">
      <formula>0</formula>
    </cfRule>
  </conditionalFormatting>
  <conditionalFormatting sqref="L42:L47 L49:L50">
    <cfRule type="cellIs" dxfId="469" priority="37" operator="lessThan">
      <formula>1</formula>
    </cfRule>
    <cfRule type="cellIs" dxfId="468" priority="38" operator="greaterThan">
      <formula>1</formula>
    </cfRule>
  </conditionalFormatting>
  <conditionalFormatting sqref="M42:M47 M49:M50">
    <cfRule type="cellIs" dxfId="467" priority="35" operator="lessThan">
      <formula>0</formula>
    </cfRule>
    <cfRule type="cellIs" dxfId="466" priority="36" operator="greaterThan">
      <formula>0</formula>
    </cfRule>
  </conditionalFormatting>
  <conditionalFormatting sqref="S42:S47 S49:S50">
    <cfRule type="cellIs" dxfId="465" priority="34" operator="lessThan">
      <formula>0</formula>
    </cfRule>
  </conditionalFormatting>
  <conditionalFormatting sqref="S52">
    <cfRule type="cellIs" dxfId="464" priority="33" operator="lessThan">
      <formula>0</formula>
    </cfRule>
  </conditionalFormatting>
  <conditionalFormatting sqref="T48">
    <cfRule type="cellIs" dxfId="463" priority="31" operator="lessThan">
      <formula>1</formula>
    </cfRule>
    <cfRule type="cellIs" dxfId="462" priority="32" operator="greaterThan">
      <formula>1</formula>
    </cfRule>
  </conditionalFormatting>
  <conditionalFormatting sqref="T48">
    <cfRule type="cellIs" dxfId="461" priority="30" operator="lessThan">
      <formula>1</formula>
    </cfRule>
  </conditionalFormatting>
  <conditionalFormatting sqref="L48 F48">
    <cfRule type="cellIs" dxfId="460" priority="28" operator="lessThan">
      <formula>1</formula>
    </cfRule>
    <cfRule type="cellIs" dxfId="459" priority="29" operator="greaterThan">
      <formula>1</formula>
    </cfRule>
  </conditionalFormatting>
  <conditionalFormatting sqref="G48 M48">
    <cfRule type="cellIs" dxfId="458" priority="26" operator="lessThan">
      <formula>0</formula>
    </cfRule>
    <cfRule type="cellIs" dxfId="457" priority="27" operator="greaterThan">
      <formula>0</formula>
    </cfRule>
  </conditionalFormatting>
  <conditionalFormatting sqref="F48">
    <cfRule type="cellIs" dxfId="456" priority="24" operator="lessThan">
      <formula>1</formula>
    </cfRule>
    <cfRule type="cellIs" dxfId="455" priority="25" operator="greaterThan">
      <formula>1</formula>
    </cfRule>
  </conditionalFormatting>
  <conditionalFormatting sqref="G48">
    <cfRule type="cellIs" dxfId="454" priority="22" operator="lessThan">
      <formula>0</formula>
    </cfRule>
    <cfRule type="cellIs" dxfId="453" priority="23" operator="greaterThan">
      <formula>0</formula>
    </cfRule>
  </conditionalFormatting>
  <conditionalFormatting sqref="L48">
    <cfRule type="cellIs" dxfId="452" priority="20" operator="lessThan">
      <formula>1</formula>
    </cfRule>
    <cfRule type="cellIs" dxfId="451" priority="21" operator="greaterThan">
      <formula>1</formula>
    </cfRule>
  </conditionalFormatting>
  <conditionalFormatting sqref="M48">
    <cfRule type="cellIs" dxfId="450" priority="18" operator="lessThan">
      <formula>0</formula>
    </cfRule>
    <cfRule type="cellIs" dxfId="449" priority="19" operator="greaterThan">
      <formula>0</formula>
    </cfRule>
  </conditionalFormatting>
  <conditionalFormatting sqref="S48">
    <cfRule type="cellIs" dxfId="448" priority="17" operator="lessThan">
      <formula>0</formula>
    </cfRule>
  </conditionalFormatting>
  <conditionalFormatting sqref="T32">
    <cfRule type="cellIs" dxfId="447" priority="15" operator="lessThan">
      <formula>1</formula>
    </cfRule>
    <cfRule type="cellIs" dxfId="446" priority="16" operator="greaterThan">
      <formula>1</formula>
    </cfRule>
  </conditionalFormatting>
  <conditionalFormatting sqref="T32">
    <cfRule type="cellIs" dxfId="445" priority="14" operator="lessThan">
      <formula>1</formula>
    </cfRule>
  </conditionalFormatting>
  <conditionalFormatting sqref="F32">
    <cfRule type="cellIs" dxfId="444" priority="12" operator="lessThan">
      <formula>1</formula>
    </cfRule>
    <cfRule type="cellIs" dxfId="443" priority="13" operator="greaterThan">
      <formula>1</formula>
    </cfRule>
  </conditionalFormatting>
  <conditionalFormatting sqref="G32">
    <cfRule type="cellIs" dxfId="442" priority="10" operator="lessThan">
      <formula>0</formula>
    </cfRule>
    <cfRule type="cellIs" dxfId="441" priority="11" operator="greaterThan">
      <formula>0</formula>
    </cfRule>
  </conditionalFormatting>
  <conditionalFormatting sqref="L32">
    <cfRule type="cellIs" dxfId="440" priority="8" operator="lessThan">
      <formula>1</formula>
    </cfRule>
    <cfRule type="cellIs" dxfId="439" priority="9" operator="greaterThan">
      <formula>1</formula>
    </cfRule>
  </conditionalFormatting>
  <conditionalFormatting sqref="M32">
    <cfRule type="cellIs" dxfId="438" priority="6" operator="lessThan">
      <formula>0</formula>
    </cfRule>
    <cfRule type="cellIs" dxfId="437" priority="7" operator="greaterThan">
      <formula>0</formula>
    </cfRule>
  </conditionalFormatting>
  <conditionalFormatting sqref="F32">
    <cfRule type="cellIs" dxfId="436" priority="4" operator="lessThan">
      <formula>1</formula>
    </cfRule>
    <cfRule type="cellIs" dxfId="435" priority="5" operator="greaterThan">
      <formula>1</formula>
    </cfRule>
  </conditionalFormatting>
  <conditionalFormatting sqref="G32">
    <cfRule type="cellIs" dxfId="434" priority="2" operator="lessThan">
      <formula>0</formula>
    </cfRule>
    <cfRule type="cellIs" dxfId="433" priority="3" operator="greaterThan">
      <formula>0</formula>
    </cfRule>
  </conditionalFormatting>
  <conditionalFormatting sqref="S32">
    <cfRule type="cellIs" dxfId="432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48:O50 F55:I57 Q55:S57 P48:P49 Q48:S50 J48:K49 L55:O57 D55:E56 J55:K56 F42:I50 D52:S54 P55:P56 D42:E49 J42:S47 D24:P31 D11:E21 J11:K21 Q11:T22 F11:I22 P11:P21 L11:O22 Q24:S35 J32:K34 D32:E34 F32:I35 L32:O35 P32:P3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30"/>
  <sheetViews>
    <sheetView topLeftCell="A25" zoomScale="110" zoomScaleNormal="110" workbookViewId="0">
      <selection activeCell="A27" sqref="A27:XFD27"/>
    </sheetView>
  </sheetViews>
  <sheetFormatPr defaultColWidth="0" defaultRowHeight="0" customHeight="1" zeroHeight="1" x14ac:dyDescent="0.25"/>
  <cols>
    <col min="1" max="1" width="1" style="282" customWidth="1"/>
    <col min="2" max="2" width="3.85546875" style="282" customWidth="1"/>
    <col min="3" max="3" width="13" style="282" customWidth="1"/>
    <col min="4" max="5" width="10.5703125" style="271" customWidth="1"/>
    <col min="6" max="6" width="6.28515625" style="271" customWidth="1"/>
    <col min="7" max="7" width="9.425781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85546875" style="282" customWidth="1"/>
    <col min="18" max="18" width="10.8554687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8"/>
      <c r="B4" s="1102" t="s">
        <v>262</v>
      </c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2"/>
      <c r="P4" s="1102"/>
      <c r="Q4" s="1102"/>
      <c r="R4" s="1102"/>
      <c r="S4" s="1102"/>
      <c r="T4" s="556"/>
      <c r="U4" s="556"/>
      <c r="V4" s="556"/>
      <c r="W4" s="556"/>
      <c r="X4" s="556"/>
      <c r="Y4" s="556"/>
      <c r="Z4" s="308"/>
      <c r="AA4" s="308"/>
    </row>
    <row r="5" spans="1:27" s="269" customFormat="1" ht="15.6" customHeight="1" x14ac:dyDescent="0.25">
      <c r="A5" s="309"/>
      <c r="B5" s="1103" t="str">
        <f>'01-01'!B5:Q5</f>
        <v>za period od 01.01. do 31.01.2019. godine.</v>
      </c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3"/>
      <c r="P5" s="1103"/>
      <c r="Q5" s="1103"/>
      <c r="R5" s="1103"/>
      <c r="S5" s="1103"/>
      <c r="T5" s="557"/>
      <c r="U5" s="557"/>
      <c r="V5" s="557"/>
      <c r="W5" s="557"/>
      <c r="X5" s="557"/>
      <c r="Y5" s="557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1120" t="s">
        <v>300</v>
      </c>
      <c r="C7" s="1120"/>
      <c r="D7" s="1120"/>
      <c r="E7" s="1130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1104" t="s">
        <v>179</v>
      </c>
      <c r="S7" s="1104"/>
      <c r="T7" s="432"/>
      <c r="U7" s="432"/>
      <c r="V7" s="432"/>
      <c r="W7" s="432"/>
      <c r="X7" s="432"/>
      <c r="Y7" s="432"/>
    </row>
    <row r="8" spans="1:27" s="269" customFormat="1" ht="17.25" customHeight="1" x14ac:dyDescent="0.25">
      <c r="A8" s="1105"/>
      <c r="B8" s="1106" t="s">
        <v>74</v>
      </c>
      <c r="C8" s="1109" t="s">
        <v>263</v>
      </c>
      <c r="D8" s="1112" t="s">
        <v>93</v>
      </c>
      <c r="E8" s="1113"/>
      <c r="F8" s="1113"/>
      <c r="G8" s="1113"/>
      <c r="H8" s="1113"/>
      <c r="I8" s="1117"/>
      <c r="J8" s="1112" t="s">
        <v>52</v>
      </c>
      <c r="K8" s="1113"/>
      <c r="L8" s="1113"/>
      <c r="M8" s="1113"/>
      <c r="N8" s="1113"/>
      <c r="O8" s="1113"/>
      <c r="P8" s="302"/>
      <c r="Q8" s="1114" t="s">
        <v>233</v>
      </c>
      <c r="R8" s="1115"/>
      <c r="S8" s="1116"/>
      <c r="T8" s="950"/>
      <c r="U8" s="950"/>
      <c r="V8" s="950"/>
      <c r="W8" s="950"/>
      <c r="X8" s="950"/>
      <c r="Y8" s="950"/>
    </row>
    <row r="9" spans="1:27" s="269" customFormat="1" ht="15" customHeight="1" x14ac:dyDescent="0.25">
      <c r="A9" s="1105"/>
      <c r="B9" s="1107"/>
      <c r="C9" s="1110"/>
      <c r="D9" s="1123" t="s">
        <v>162</v>
      </c>
      <c r="E9" s="1124"/>
      <c r="F9" s="1137" t="str">
        <f>'01-01'!H9</f>
        <v>Indeks19/18</v>
      </c>
      <c r="G9" s="1212" t="str">
        <f>'01-10'!G8</f>
        <v>Razlika 19(-)18</v>
      </c>
      <c r="H9" s="1123" t="s">
        <v>223</v>
      </c>
      <c r="I9" s="1124"/>
      <c r="J9" s="1123" t="s">
        <v>162</v>
      </c>
      <c r="K9" s="1124"/>
      <c r="L9" s="1137" t="str">
        <f>F9</f>
        <v>Indeks19/18</v>
      </c>
      <c r="M9" s="1137" t="str">
        <f>G9</f>
        <v>Razlika 19(-)18</v>
      </c>
      <c r="N9" s="1123" t="s">
        <v>223</v>
      </c>
      <c r="O9" s="1124"/>
      <c r="P9" s="390"/>
      <c r="Q9" s="1097" t="s">
        <v>265</v>
      </c>
      <c r="R9" s="1098"/>
      <c r="S9" s="1118" t="str">
        <f>F9</f>
        <v>Indeks19/18</v>
      </c>
      <c r="T9" s="345"/>
      <c r="U9" s="345"/>
      <c r="V9" s="345"/>
      <c r="W9" s="345"/>
      <c r="X9" s="345"/>
      <c r="Y9" s="345"/>
    </row>
    <row r="10" spans="1:27" s="269" customFormat="1" ht="16.149999999999999" customHeight="1" x14ac:dyDescent="0.25">
      <c r="A10" s="558"/>
      <c r="B10" s="1108"/>
      <c r="C10" s="1111"/>
      <c r="D10" s="559" t="str">
        <f>'01-01'!D10</f>
        <v>I-I-2018</v>
      </c>
      <c r="E10" s="559" t="str">
        <f>'01-01'!E10</f>
        <v>I-I-2019</v>
      </c>
      <c r="F10" s="1119"/>
      <c r="G10" s="1213"/>
      <c r="H10" s="369" t="str">
        <f>D10</f>
        <v>I-I-2018</v>
      </c>
      <c r="I10" s="369" t="str">
        <f>E10</f>
        <v>I-I-2019</v>
      </c>
      <c r="J10" s="559" t="str">
        <f>D10</f>
        <v>I-I-2018</v>
      </c>
      <c r="K10" s="559" t="str">
        <f>E10</f>
        <v>I-I-2019</v>
      </c>
      <c r="L10" s="1119"/>
      <c r="M10" s="1119"/>
      <c r="N10" s="369" t="str">
        <f>D10</f>
        <v>I-I-2018</v>
      </c>
      <c r="O10" s="369" t="str">
        <f>E10</f>
        <v>I-I-2019</v>
      </c>
      <c r="P10" s="560"/>
      <c r="Q10" s="559" t="str">
        <f>D10</f>
        <v>I-I-2018</v>
      </c>
      <c r="R10" s="559" t="str">
        <f>E10</f>
        <v>I-I-2019</v>
      </c>
      <c r="S10" s="1119"/>
      <c r="T10" s="345"/>
      <c r="U10" s="345"/>
      <c r="V10" s="345"/>
      <c r="W10" s="345"/>
      <c r="X10" s="345"/>
      <c r="Y10" s="345"/>
    </row>
    <row r="11" spans="1:27" s="269" customFormat="1" ht="9" customHeight="1" x14ac:dyDescent="0.25">
      <c r="A11" s="305"/>
      <c r="B11" s="396"/>
      <c r="C11" s="397"/>
      <c r="D11" s="565"/>
      <c r="E11" s="565"/>
      <c r="F11" s="565"/>
      <c r="G11" s="565"/>
      <c r="H11" s="593"/>
      <c r="I11" s="593"/>
      <c r="J11" s="565"/>
      <c r="K11" s="565"/>
      <c r="L11" s="606"/>
      <c r="M11" s="606"/>
      <c r="N11" s="565"/>
      <c r="O11" s="565"/>
      <c r="P11" s="345"/>
      <c r="Q11" s="565"/>
      <c r="R11" s="565"/>
      <c r="S11" s="564"/>
      <c r="T11" s="345"/>
      <c r="U11" s="345"/>
      <c r="V11" s="345"/>
      <c r="W11" s="345"/>
      <c r="X11" s="345"/>
      <c r="Y11" s="345"/>
    </row>
    <row r="12" spans="1:27" s="269" customFormat="1" ht="16.899999999999999" customHeight="1" x14ac:dyDescent="0.25">
      <c r="A12" s="583"/>
      <c r="B12" s="287" t="s">
        <v>53</v>
      </c>
      <c r="C12" s="929" t="s">
        <v>324</v>
      </c>
      <c r="D12" s="641">
        <v>1078621</v>
      </c>
      <c r="E12" s="603">
        <v>1180853</v>
      </c>
      <c r="F12" s="567">
        <f>IF(D12=0,"",E12/D12)</f>
        <v>1.09478027963483</v>
      </c>
      <c r="G12" s="592">
        <f>SUM(E12)-D12</f>
        <v>102232</v>
      </c>
      <c r="H12" s="566">
        <f t="shared" ref="H12:H23" si="0">SUM(D12)/$D$24</f>
        <v>9.6764264556566157E-2</v>
      </c>
      <c r="I12" s="571">
        <f t="shared" ref="I12:I23" si="1">SUM(E12)/$E$24</f>
        <v>0.10086345940158913</v>
      </c>
      <c r="J12" s="641">
        <v>47588</v>
      </c>
      <c r="K12" s="603">
        <v>79495</v>
      </c>
      <c r="L12" s="567">
        <f>IF(J12=0,"",K12/J12)</f>
        <v>1.6704841556694965</v>
      </c>
      <c r="M12" s="602">
        <f>SUM(K12)-J12</f>
        <v>31907</v>
      </c>
      <c r="N12" s="566">
        <f t="shared" ref="N12:N23" si="2">SUM(J12)/$J$24</f>
        <v>4.8750804181333159E-2</v>
      </c>
      <c r="O12" s="571">
        <f t="shared" ref="O12:O23" si="3">SUM(K12)/$K$24</f>
        <v>9.0647652648275248E-2</v>
      </c>
      <c r="P12" s="374"/>
      <c r="Q12" s="372">
        <f>SUM(D12+J12)</f>
        <v>1126209</v>
      </c>
      <c r="R12" s="376">
        <f>SUM(E12+K12)</f>
        <v>1260348</v>
      </c>
      <c r="S12" s="490">
        <f>IF(Q12=0,"",R12/Q12)</f>
        <v>1.1191066667021841</v>
      </c>
      <c r="T12" s="598"/>
      <c r="U12" s="598"/>
      <c r="V12" s="598"/>
      <c r="W12" s="598"/>
      <c r="X12" s="598"/>
      <c r="Y12" s="598"/>
    </row>
    <row r="13" spans="1:27" s="269" customFormat="1" ht="16.899999999999999" customHeight="1" x14ac:dyDescent="0.25">
      <c r="A13" s="290"/>
      <c r="B13" s="287" t="s">
        <v>55</v>
      </c>
      <c r="C13" s="625" t="s">
        <v>330</v>
      </c>
      <c r="D13" s="641">
        <v>691267</v>
      </c>
      <c r="E13" s="603">
        <v>999782</v>
      </c>
      <c r="F13" s="567">
        <f>IF(D13=0,"",E13/D13)</f>
        <v>1.4463036713744473</v>
      </c>
      <c r="G13" s="592">
        <f>SUM(E13)-D13</f>
        <v>308515</v>
      </c>
      <c r="H13" s="566">
        <f t="shared" si="0"/>
        <v>6.2014315377898095E-2</v>
      </c>
      <c r="I13" s="571">
        <f t="shared" si="1"/>
        <v>8.5397141869004503E-2</v>
      </c>
      <c r="J13" s="641">
        <v>240239</v>
      </c>
      <c r="K13" s="603">
        <v>300972</v>
      </c>
      <c r="L13" s="567">
        <f t="shared" ref="L13:L24" si="4">IF(J13=0,"",K13/J13)</f>
        <v>1.2528024175924808</v>
      </c>
      <c r="M13" s="602">
        <f>SUM(K13)-J13</f>
        <v>60733</v>
      </c>
      <c r="N13" s="566">
        <f t="shared" si="2"/>
        <v>0.2461091965562599</v>
      </c>
      <c r="O13" s="571">
        <f t="shared" si="3"/>
        <v>0.34319649428085663</v>
      </c>
      <c r="P13" s="374"/>
      <c r="Q13" s="372">
        <f>SUM(D13+J13)</f>
        <v>931506</v>
      </c>
      <c r="R13" s="376">
        <f>SUM(E13+K13)</f>
        <v>1300754</v>
      </c>
      <c r="S13" s="490">
        <f t="shared" ref="S13:S24" si="5">IF(Q13=0,"",R13/Q13)</f>
        <v>1.3963989496578659</v>
      </c>
      <c r="T13" s="598"/>
      <c r="U13" s="598"/>
      <c r="V13" s="598"/>
      <c r="W13" s="598"/>
      <c r="X13" s="598"/>
      <c r="Y13" s="598"/>
    </row>
    <row r="14" spans="1:27" ht="16.899999999999999" customHeight="1" x14ac:dyDescent="0.25">
      <c r="A14" s="290"/>
      <c r="B14" s="288" t="s">
        <v>57</v>
      </c>
      <c r="C14" s="626" t="s">
        <v>163</v>
      </c>
      <c r="D14" s="641">
        <v>27442</v>
      </c>
      <c r="E14" s="603">
        <v>22649</v>
      </c>
      <c r="F14" s="567">
        <f t="shared" ref="F14:F24" si="6">IF(D14=0,"",E14/D14)</f>
        <v>0.82534071860651559</v>
      </c>
      <c r="G14" s="592">
        <f t="shared" ref="G14:G22" si="7">SUM(E14)-D14</f>
        <v>-4793</v>
      </c>
      <c r="H14" s="566">
        <f t="shared" si="0"/>
        <v>2.4618517050579293E-3</v>
      </c>
      <c r="I14" s="571">
        <f t="shared" si="1"/>
        <v>1.9345816049809689E-3</v>
      </c>
      <c r="J14" s="641">
        <v>3257</v>
      </c>
      <c r="K14" s="603">
        <v>1645</v>
      </c>
      <c r="L14" s="567">
        <f t="shared" si="4"/>
        <v>0.50506601166717835</v>
      </c>
      <c r="M14" s="602">
        <f t="shared" ref="M14:M22" si="8">SUM(K14)-J14</f>
        <v>-1612</v>
      </c>
      <c r="N14" s="566">
        <f t="shared" si="2"/>
        <v>3.3365842064932778E-3</v>
      </c>
      <c r="O14" s="571">
        <f t="shared" si="3"/>
        <v>1.8757832392781028E-3</v>
      </c>
      <c r="P14" s="374"/>
      <c r="Q14" s="372">
        <f t="shared" ref="Q14:Q22" si="9">SUM(D14+J14)</f>
        <v>30699</v>
      </c>
      <c r="R14" s="376">
        <f t="shared" ref="R14:R22" si="10">SUM(E14+K14)</f>
        <v>24294</v>
      </c>
      <c r="S14" s="490">
        <f t="shared" si="5"/>
        <v>0.79136128212645362</v>
      </c>
      <c r="T14" s="598"/>
      <c r="U14" s="598"/>
      <c r="V14" s="598"/>
      <c r="W14" s="598"/>
      <c r="X14" s="598"/>
      <c r="Y14" s="598"/>
    </row>
    <row r="15" spans="1:27" ht="16.899999999999999" customHeight="1" x14ac:dyDescent="0.25">
      <c r="A15" s="290"/>
      <c r="B15" s="288" t="s">
        <v>59</v>
      </c>
      <c r="C15" s="626" t="s">
        <v>164</v>
      </c>
      <c r="D15" s="641">
        <v>243402</v>
      </c>
      <c r="E15" s="603">
        <v>199284</v>
      </c>
      <c r="F15" s="567">
        <f t="shared" si="6"/>
        <v>0.81874429955382455</v>
      </c>
      <c r="G15" s="592">
        <f t="shared" si="7"/>
        <v>-44118</v>
      </c>
      <c r="H15" s="566">
        <f t="shared" si="0"/>
        <v>2.1835858491163547E-2</v>
      </c>
      <c r="I15" s="571">
        <f t="shared" si="1"/>
        <v>1.7021994815092385E-2</v>
      </c>
      <c r="J15" s="641">
        <v>0</v>
      </c>
      <c r="K15" s="603">
        <v>9796</v>
      </c>
      <c r="L15" s="567" t="str">
        <f t="shared" si="4"/>
        <v/>
      </c>
      <c r="M15" s="602">
        <f t="shared" si="8"/>
        <v>9796</v>
      </c>
      <c r="N15" s="566">
        <f t="shared" si="2"/>
        <v>0</v>
      </c>
      <c r="O15" s="571">
        <f t="shared" si="3"/>
        <v>1.1170317697245163E-2</v>
      </c>
      <c r="P15" s="374"/>
      <c r="Q15" s="372">
        <f t="shared" si="9"/>
        <v>243402</v>
      </c>
      <c r="R15" s="376">
        <f t="shared" si="10"/>
        <v>209080</v>
      </c>
      <c r="S15" s="490">
        <f t="shared" si="5"/>
        <v>0.85899047666001105</v>
      </c>
      <c r="T15" s="598"/>
      <c r="U15" s="598"/>
      <c r="V15" s="598"/>
      <c r="W15" s="598"/>
      <c r="X15" s="598"/>
      <c r="Y15" s="598"/>
    </row>
    <row r="16" spans="1:27" ht="16.899999999999999" customHeight="1" x14ac:dyDescent="0.25">
      <c r="A16" s="583"/>
      <c r="B16" s="287" t="s">
        <v>61</v>
      </c>
      <c r="C16" s="626" t="s">
        <v>165</v>
      </c>
      <c r="D16" s="641">
        <v>2472804</v>
      </c>
      <c r="E16" s="603">
        <v>2233500</v>
      </c>
      <c r="F16" s="567">
        <f t="shared" si="6"/>
        <v>0.90322564990998078</v>
      </c>
      <c r="G16" s="592">
        <f t="shared" si="7"/>
        <v>-239304</v>
      </c>
      <c r="H16" s="566">
        <f t="shared" si="0"/>
        <v>0.22183793978842895</v>
      </c>
      <c r="I16" s="571">
        <f t="shared" si="1"/>
        <v>0.19077610555543265</v>
      </c>
      <c r="J16" s="641">
        <v>169310</v>
      </c>
      <c r="K16" s="603">
        <v>33134</v>
      </c>
      <c r="L16" s="567">
        <f t="shared" si="4"/>
        <v>0.19570019490874727</v>
      </c>
      <c r="M16" s="602">
        <f t="shared" si="8"/>
        <v>-136176</v>
      </c>
      <c r="N16" s="566">
        <f t="shared" si="2"/>
        <v>0.17344705925740769</v>
      </c>
      <c r="O16" s="571">
        <f t="shared" si="3"/>
        <v>3.7782493525982161E-2</v>
      </c>
      <c r="P16" s="374"/>
      <c r="Q16" s="372">
        <f t="shared" si="9"/>
        <v>2642114</v>
      </c>
      <c r="R16" s="376">
        <f t="shared" si="10"/>
        <v>2266634</v>
      </c>
      <c r="S16" s="490">
        <f t="shared" si="5"/>
        <v>0.85788652571387913</v>
      </c>
      <c r="T16" s="598"/>
      <c r="U16" s="598"/>
      <c r="V16" s="598"/>
      <c r="W16" s="598"/>
      <c r="X16" s="598"/>
      <c r="Y16" s="598"/>
    </row>
    <row r="17" spans="1:36" ht="16.899999999999999" customHeight="1" x14ac:dyDescent="0.25">
      <c r="A17" s="290"/>
      <c r="B17" s="288" t="s">
        <v>63</v>
      </c>
      <c r="C17" s="626" t="s">
        <v>166</v>
      </c>
      <c r="D17" s="641">
        <v>976067</v>
      </c>
      <c r="E17" s="603">
        <v>972195</v>
      </c>
      <c r="F17" s="567">
        <f t="shared" si="6"/>
        <v>0.99603305920597662</v>
      </c>
      <c r="G17" s="592">
        <f t="shared" si="7"/>
        <v>-3872</v>
      </c>
      <c r="H17" s="566">
        <f t="shared" si="0"/>
        <v>8.7564033532569696E-2</v>
      </c>
      <c r="I17" s="571">
        <f t="shared" si="1"/>
        <v>8.3040777228772705E-2</v>
      </c>
      <c r="J17" s="641">
        <v>270827</v>
      </c>
      <c r="K17" s="603">
        <v>308618</v>
      </c>
      <c r="L17" s="567">
        <f t="shared" si="4"/>
        <v>1.139539263071998</v>
      </c>
      <c r="M17" s="602">
        <f t="shared" si="8"/>
        <v>37791</v>
      </c>
      <c r="N17" s="566">
        <f t="shared" si="2"/>
        <v>0.27744460880931993</v>
      </c>
      <c r="O17" s="571">
        <f t="shared" si="3"/>
        <v>0.35191518038877173</v>
      </c>
      <c r="P17" s="374"/>
      <c r="Q17" s="372">
        <f t="shared" si="9"/>
        <v>1246894</v>
      </c>
      <c r="R17" s="376">
        <f t="shared" si="10"/>
        <v>1280813</v>
      </c>
      <c r="S17" s="490">
        <f t="shared" si="5"/>
        <v>1.027202793501292</v>
      </c>
      <c r="T17" s="598"/>
      <c r="U17" s="598"/>
      <c r="V17" s="598"/>
      <c r="W17" s="598"/>
      <c r="X17" s="598"/>
      <c r="Y17" s="598"/>
    </row>
    <row r="18" spans="1:36" ht="16.899999999999999" customHeight="1" x14ac:dyDescent="0.25">
      <c r="A18" s="290"/>
      <c r="B18" s="288" t="s">
        <v>65</v>
      </c>
      <c r="C18" s="626" t="s">
        <v>167</v>
      </c>
      <c r="D18" s="641">
        <v>246994</v>
      </c>
      <c r="E18" s="603">
        <v>245612</v>
      </c>
      <c r="F18" s="567">
        <f t="shared" si="6"/>
        <v>0.99440472238192024</v>
      </c>
      <c r="G18" s="592">
        <f t="shared" si="7"/>
        <v>-1382</v>
      </c>
      <c r="H18" s="566">
        <f t="shared" si="0"/>
        <v>2.2158100722945783E-2</v>
      </c>
      <c r="I18" s="571">
        <f t="shared" si="1"/>
        <v>2.0979136260434711E-2</v>
      </c>
      <c r="J18" s="641">
        <v>0</v>
      </c>
      <c r="K18" s="603">
        <v>408</v>
      </c>
      <c r="L18" s="567" t="str">
        <f t="shared" si="4"/>
        <v/>
      </c>
      <c r="M18" s="602">
        <f t="shared" si="8"/>
        <v>408</v>
      </c>
      <c r="N18" s="566">
        <f t="shared" si="2"/>
        <v>0</v>
      </c>
      <c r="O18" s="571">
        <f t="shared" si="3"/>
        <v>4.6523985509146866E-4</v>
      </c>
      <c r="P18" s="374"/>
      <c r="Q18" s="372">
        <f t="shared" si="9"/>
        <v>246994</v>
      </c>
      <c r="R18" s="376">
        <f t="shared" si="10"/>
        <v>246020</v>
      </c>
      <c r="S18" s="490">
        <f t="shared" si="5"/>
        <v>0.99605658437047051</v>
      </c>
      <c r="T18" s="598"/>
      <c r="U18" s="598"/>
      <c r="V18" s="598"/>
      <c r="W18" s="598"/>
      <c r="X18" s="598"/>
      <c r="Y18" s="598"/>
    </row>
    <row r="19" spans="1:36" ht="16.899999999999999" customHeight="1" x14ac:dyDescent="0.25">
      <c r="A19" s="290"/>
      <c r="B19" s="953" t="s">
        <v>66</v>
      </c>
      <c r="C19" s="626" t="s">
        <v>168</v>
      </c>
      <c r="D19" s="641">
        <v>1650520</v>
      </c>
      <c r="E19" s="603">
        <v>1908503</v>
      </c>
      <c r="F19" s="567">
        <f t="shared" si="6"/>
        <v>1.1563040738676296</v>
      </c>
      <c r="G19" s="592">
        <f t="shared" si="7"/>
        <v>257983</v>
      </c>
      <c r="H19" s="566">
        <f t="shared" si="0"/>
        <v>0.14806994665958068</v>
      </c>
      <c r="I19" s="571">
        <f t="shared" si="1"/>
        <v>0.16301623898852022</v>
      </c>
      <c r="J19" s="641">
        <v>6292</v>
      </c>
      <c r="K19" s="603">
        <v>5458</v>
      </c>
      <c r="L19" s="567">
        <f t="shared" si="4"/>
        <v>0.8674507310870947</v>
      </c>
      <c r="M19" s="602">
        <f t="shared" si="8"/>
        <v>-834</v>
      </c>
      <c r="N19" s="566">
        <f t="shared" si="2"/>
        <v>6.4457438830996935E-3</v>
      </c>
      <c r="O19" s="571">
        <f t="shared" si="3"/>
        <v>6.2237233556108728E-3</v>
      </c>
      <c r="P19" s="374"/>
      <c r="Q19" s="372">
        <f t="shared" si="9"/>
        <v>1656812</v>
      </c>
      <c r="R19" s="376">
        <f t="shared" si="10"/>
        <v>1913961</v>
      </c>
      <c r="S19" s="490">
        <f t="shared" si="5"/>
        <v>1.1552071085916809</v>
      </c>
      <c r="T19" s="598"/>
      <c r="U19" s="598"/>
      <c r="V19" s="598"/>
      <c r="W19" s="598"/>
      <c r="X19" s="598"/>
      <c r="Y19" s="598"/>
    </row>
    <row r="20" spans="1:36" ht="16.899999999999999" customHeight="1" x14ac:dyDescent="0.25">
      <c r="A20" s="290"/>
      <c r="B20" s="953" t="s">
        <v>67</v>
      </c>
      <c r="C20" s="626" t="s">
        <v>169</v>
      </c>
      <c r="D20" s="641">
        <v>1712211</v>
      </c>
      <c r="E20" s="603">
        <v>1766029</v>
      </c>
      <c r="F20" s="567">
        <f t="shared" si="6"/>
        <v>1.0314318737585497</v>
      </c>
      <c r="G20" s="592">
        <f t="shared" si="7"/>
        <v>53818</v>
      </c>
      <c r="H20" s="566">
        <f t="shared" si="0"/>
        <v>0.15360431345269812</v>
      </c>
      <c r="I20" s="571">
        <f t="shared" si="1"/>
        <v>0.15084671364134997</v>
      </c>
      <c r="J20" s="641">
        <v>0</v>
      </c>
      <c r="K20" s="603">
        <v>0</v>
      </c>
      <c r="L20" s="567" t="str">
        <f t="shared" si="4"/>
        <v/>
      </c>
      <c r="M20" s="602">
        <f t="shared" si="8"/>
        <v>0</v>
      </c>
      <c r="N20" s="566">
        <f t="shared" si="2"/>
        <v>0</v>
      </c>
      <c r="O20" s="571">
        <f t="shared" si="3"/>
        <v>0</v>
      </c>
      <c r="P20" s="374"/>
      <c r="Q20" s="372">
        <f t="shared" si="9"/>
        <v>1712211</v>
      </c>
      <c r="R20" s="376">
        <f t="shared" si="10"/>
        <v>1766029</v>
      </c>
      <c r="S20" s="490">
        <f t="shared" si="5"/>
        <v>1.0314318737585497</v>
      </c>
      <c r="T20" s="598"/>
      <c r="U20" s="598"/>
      <c r="V20" s="598"/>
      <c r="W20" s="598"/>
      <c r="X20" s="598"/>
      <c r="Y20" s="598"/>
    </row>
    <row r="21" spans="1:36" ht="16.899999999999999" customHeight="1" x14ac:dyDescent="0.25">
      <c r="A21" s="583"/>
      <c r="B21" s="288" t="s">
        <v>22</v>
      </c>
      <c r="C21" s="626" t="s">
        <v>170</v>
      </c>
      <c r="D21" s="641">
        <v>1904602</v>
      </c>
      <c r="E21" s="603">
        <v>2163147</v>
      </c>
      <c r="F21" s="567">
        <f t="shared" si="6"/>
        <v>1.1357475210043884</v>
      </c>
      <c r="G21" s="592">
        <f t="shared" si="7"/>
        <v>258545</v>
      </c>
      <c r="H21" s="566">
        <f t="shared" si="0"/>
        <v>0.17086391958154443</v>
      </c>
      <c r="I21" s="571">
        <f t="shared" si="1"/>
        <v>0.18476685041590216</v>
      </c>
      <c r="J21" s="641">
        <v>222632</v>
      </c>
      <c r="K21" s="603">
        <v>130335</v>
      </c>
      <c r="L21" s="567">
        <f t="shared" si="4"/>
        <v>0.58542797082180464</v>
      </c>
      <c r="M21" s="602">
        <f t="shared" si="8"/>
        <v>-92297</v>
      </c>
      <c r="N21" s="566">
        <f t="shared" si="2"/>
        <v>0.22807197269266546</v>
      </c>
      <c r="O21" s="571">
        <f t="shared" si="3"/>
        <v>0.14862018753271217</v>
      </c>
      <c r="P21" s="374"/>
      <c r="Q21" s="372">
        <f t="shared" si="9"/>
        <v>2127234</v>
      </c>
      <c r="R21" s="376">
        <f t="shared" si="10"/>
        <v>2293482</v>
      </c>
      <c r="S21" s="490">
        <f t="shared" si="5"/>
        <v>1.0781521920014441</v>
      </c>
      <c r="T21" s="598"/>
      <c r="U21" s="598"/>
      <c r="V21" s="598"/>
      <c r="W21" s="598"/>
      <c r="X21" s="598"/>
      <c r="Y21" s="598"/>
    </row>
    <row r="22" spans="1:36" s="274" customFormat="1" ht="16.899999999999999" customHeight="1" x14ac:dyDescent="0.25">
      <c r="A22" s="290"/>
      <c r="B22" s="288" t="s">
        <v>24</v>
      </c>
      <c r="C22" s="626" t="s">
        <v>71</v>
      </c>
      <c r="D22" s="641">
        <v>89573</v>
      </c>
      <c r="E22" s="603">
        <v>0</v>
      </c>
      <c r="F22" s="567">
        <f t="shared" si="6"/>
        <v>0</v>
      </c>
      <c r="G22" s="592">
        <f t="shared" si="7"/>
        <v>-89573</v>
      </c>
      <c r="H22" s="566">
        <f t="shared" si="0"/>
        <v>8.03569137734691E-3</v>
      </c>
      <c r="I22" s="571">
        <f t="shared" si="1"/>
        <v>0</v>
      </c>
      <c r="J22" s="641">
        <v>580</v>
      </c>
      <c r="K22" s="603">
        <v>0</v>
      </c>
      <c r="L22" s="567">
        <f t="shared" si="4"/>
        <v>0</v>
      </c>
      <c r="M22" s="602">
        <f t="shared" si="8"/>
        <v>-580</v>
      </c>
      <c r="N22" s="566">
        <f t="shared" si="2"/>
        <v>5.9417219519990823E-4</v>
      </c>
      <c r="O22" s="571">
        <f t="shared" si="3"/>
        <v>0</v>
      </c>
      <c r="P22" s="374"/>
      <c r="Q22" s="372">
        <f t="shared" si="9"/>
        <v>90153</v>
      </c>
      <c r="R22" s="376">
        <f t="shared" si="10"/>
        <v>0</v>
      </c>
      <c r="S22" s="490">
        <f t="shared" si="5"/>
        <v>0</v>
      </c>
      <c r="T22" s="598"/>
      <c r="U22" s="598"/>
      <c r="V22" s="598"/>
      <c r="W22" s="598"/>
      <c r="X22" s="598"/>
      <c r="Y22" s="598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</row>
    <row r="23" spans="1:36" ht="16.899999999999999" customHeight="1" x14ac:dyDescent="0.25">
      <c r="A23" s="583"/>
      <c r="B23" s="953" t="s">
        <v>26</v>
      </c>
      <c r="C23" s="626" t="s">
        <v>328</v>
      </c>
      <c r="D23" s="641">
        <v>53391</v>
      </c>
      <c r="E23" s="603">
        <v>15887</v>
      </c>
      <c r="F23" s="567">
        <f>IF(D23=0,"",E23/D23)</f>
        <v>0.29755951377572998</v>
      </c>
      <c r="G23" s="592">
        <f>SUM(E23)-D23</f>
        <v>-37504</v>
      </c>
      <c r="H23" s="566">
        <f t="shared" si="0"/>
        <v>4.7897647541996899E-3</v>
      </c>
      <c r="I23" s="571">
        <f t="shared" si="1"/>
        <v>1.3570002189205992E-3</v>
      </c>
      <c r="J23" s="641">
        <v>15423</v>
      </c>
      <c r="K23" s="603">
        <v>7106</v>
      </c>
      <c r="L23" s="567">
        <f>IF(J23=0,"",K23/J23)</f>
        <v>0.46074045257083579</v>
      </c>
      <c r="M23" s="602">
        <f>SUM(K23)-J23</f>
        <v>-8317</v>
      </c>
      <c r="N23" s="566">
        <f t="shared" si="2"/>
        <v>1.5799858218221007E-2</v>
      </c>
      <c r="O23" s="571">
        <f t="shared" si="3"/>
        <v>8.1029274761764119E-3</v>
      </c>
      <c r="P23" s="374"/>
      <c r="Q23" s="372">
        <f>SUM(D23+J23)</f>
        <v>68814</v>
      </c>
      <c r="R23" s="376">
        <f>SUM(E23+K23)</f>
        <v>22993</v>
      </c>
      <c r="S23" s="490">
        <f>IF(Q23=0,"",R23/Q23)</f>
        <v>0.33413258929868922</v>
      </c>
      <c r="T23" s="598"/>
      <c r="U23" s="598"/>
      <c r="V23" s="598"/>
      <c r="W23" s="598"/>
      <c r="X23" s="598"/>
      <c r="Y23" s="598"/>
    </row>
    <row r="24" spans="1:36" ht="19.149999999999999" customHeight="1" x14ac:dyDescent="0.25">
      <c r="A24" s="292"/>
      <c r="B24" s="1239" t="s">
        <v>235</v>
      </c>
      <c r="C24" s="1240"/>
      <c r="D24" s="562">
        <f>SUM(D12:D23)</f>
        <v>11146894</v>
      </c>
      <c r="E24" s="563">
        <f>SUM(E12:E23)</f>
        <v>11707441</v>
      </c>
      <c r="F24" s="568">
        <f t="shared" si="6"/>
        <v>1.0502872818203888</v>
      </c>
      <c r="G24" s="569">
        <f>SUM(E24)-D24</f>
        <v>560547</v>
      </c>
      <c r="H24" s="566"/>
      <c r="I24" s="571"/>
      <c r="J24" s="562">
        <f>SUM(J12:J23)</f>
        <v>976148</v>
      </c>
      <c r="K24" s="563">
        <f>SUM(K12:K23)</f>
        <v>876967</v>
      </c>
      <c r="L24" s="568">
        <f t="shared" si="4"/>
        <v>0.89839553018599638</v>
      </c>
      <c r="M24" s="569">
        <f>SUM(K24)-J24</f>
        <v>-99181</v>
      </c>
      <c r="N24" s="566"/>
      <c r="O24" s="571"/>
      <c r="P24" s="381"/>
      <c r="Q24" s="380">
        <f>SUM(Q12:Q23)</f>
        <v>12123042</v>
      </c>
      <c r="R24" s="563">
        <f>SUM(R12:R23)</f>
        <v>12584408</v>
      </c>
      <c r="S24" s="492">
        <f t="shared" si="5"/>
        <v>1.0380569497325836</v>
      </c>
      <c r="T24" s="394"/>
      <c r="U24" s="394"/>
      <c r="V24" s="394"/>
      <c r="W24" s="394"/>
      <c r="X24" s="394"/>
      <c r="Y24" s="394"/>
    </row>
    <row r="25" spans="1:36" ht="30.75" customHeight="1" x14ac:dyDescent="0.25">
      <c r="A25" s="292"/>
      <c r="B25" s="947"/>
      <c r="C25" s="947"/>
      <c r="D25" s="656"/>
      <c r="E25" s="657"/>
      <c r="F25" s="948"/>
      <c r="G25" s="949"/>
      <c r="H25" s="946"/>
      <c r="I25" s="946"/>
      <c r="J25" s="656"/>
      <c r="K25" s="657"/>
      <c r="L25" s="948"/>
      <c r="M25" s="949"/>
      <c r="N25" s="946"/>
      <c r="O25" s="946"/>
      <c r="P25" s="656"/>
      <c r="Q25" s="657"/>
      <c r="R25" s="657"/>
      <c r="S25" s="772"/>
      <c r="T25" s="394"/>
      <c r="U25" s="394"/>
      <c r="V25" s="394"/>
      <c r="W25" s="394"/>
      <c r="X25" s="394"/>
      <c r="Y25" s="394"/>
    </row>
    <row r="26" spans="1:36" ht="30.75" customHeight="1" x14ac:dyDescent="0.25">
      <c r="A26" s="292"/>
      <c r="B26" s="947"/>
      <c r="C26" s="947"/>
      <c r="D26" s="656"/>
      <c r="E26" s="657"/>
      <c r="F26" s="948"/>
      <c r="G26" s="949"/>
      <c r="H26" s="946"/>
      <c r="I26" s="946"/>
      <c r="J26" s="656"/>
      <c r="K26" s="657"/>
      <c r="L26" s="948"/>
      <c r="M26" s="949"/>
      <c r="N26" s="946"/>
      <c r="O26" s="946"/>
      <c r="P26" s="656"/>
      <c r="Q26" s="657"/>
      <c r="R26" s="657"/>
      <c r="S26" s="772"/>
      <c r="T26" s="394"/>
      <c r="U26" s="394"/>
      <c r="V26" s="394"/>
      <c r="W26" s="394"/>
      <c r="X26" s="394"/>
      <c r="Y26" s="394"/>
    </row>
    <row r="27" spans="1:36" ht="30.75" customHeight="1" x14ac:dyDescent="0.25">
      <c r="A27" s="292"/>
      <c r="B27" s="947"/>
      <c r="C27" s="947"/>
      <c r="D27" s="656"/>
      <c r="E27" s="657"/>
      <c r="F27" s="948"/>
      <c r="G27" s="949"/>
      <c r="H27" s="946"/>
      <c r="I27" s="946"/>
      <c r="J27" s="656"/>
      <c r="K27" s="657"/>
      <c r="L27" s="948"/>
      <c r="M27" s="949"/>
      <c r="N27" s="946"/>
      <c r="O27" s="946"/>
      <c r="P27" s="656"/>
      <c r="Q27" s="657"/>
      <c r="R27" s="657"/>
      <c r="S27" s="772"/>
      <c r="T27" s="394"/>
      <c r="U27" s="394"/>
      <c r="V27" s="394"/>
      <c r="W27" s="394"/>
      <c r="X27" s="394"/>
      <c r="Y27" s="394"/>
    </row>
    <row r="28" spans="1:36" ht="109.5" customHeight="1" x14ac:dyDescent="0.25">
      <c r="A28" s="292"/>
      <c r="B28" s="947"/>
      <c r="C28" s="947"/>
      <c r="D28" s="656"/>
      <c r="E28" s="657"/>
      <c r="F28" s="948"/>
      <c r="G28" s="949"/>
      <c r="H28" s="946"/>
      <c r="I28" s="946"/>
      <c r="J28" s="656"/>
      <c r="K28" s="657"/>
      <c r="L28" s="948"/>
      <c r="M28" s="949"/>
      <c r="N28" s="946"/>
      <c r="O28" s="946"/>
      <c r="P28" s="656"/>
      <c r="Q28" s="657"/>
      <c r="R28" s="657"/>
      <c r="S28" s="772"/>
      <c r="T28" s="394"/>
      <c r="U28" s="394"/>
      <c r="V28" s="394"/>
      <c r="W28" s="394"/>
      <c r="X28" s="394"/>
      <c r="Y28" s="394"/>
    </row>
    <row r="29" spans="1:36" ht="28.5" customHeight="1" x14ac:dyDescent="0.25">
      <c r="A29" s="292"/>
      <c r="B29" s="947"/>
      <c r="C29" s="1241" t="s">
        <v>264</v>
      </c>
      <c r="D29" s="1242"/>
      <c r="E29" s="1242"/>
      <c r="F29" s="948"/>
      <c r="G29" s="949"/>
      <c r="H29" s="946"/>
      <c r="I29" s="946"/>
      <c r="J29" s="656"/>
      <c r="K29" s="657"/>
      <c r="L29" s="948"/>
      <c r="M29" s="949"/>
      <c r="N29" s="946"/>
      <c r="O29" s="946"/>
      <c r="P29" s="656"/>
      <c r="Q29" s="657"/>
      <c r="R29" s="657"/>
      <c r="S29" s="772"/>
      <c r="T29" s="394"/>
      <c r="U29" s="394"/>
      <c r="V29" s="394"/>
      <c r="W29" s="394"/>
      <c r="X29" s="394"/>
      <c r="Y29" s="394"/>
    </row>
    <row r="30" spans="1:36" s="269" customFormat="1" ht="17.25" customHeight="1" x14ac:dyDescent="0.25">
      <c r="A30" s="1105"/>
      <c r="B30" s="1106" t="s">
        <v>74</v>
      </c>
      <c r="C30" s="1109" t="s">
        <v>263</v>
      </c>
      <c r="D30" s="1112" t="s">
        <v>93</v>
      </c>
      <c r="E30" s="1113"/>
      <c r="F30" s="1113"/>
      <c r="G30" s="1113"/>
      <c r="H30" s="1113"/>
      <c r="I30" s="1117"/>
      <c r="J30" s="1112" t="s">
        <v>52</v>
      </c>
      <c r="K30" s="1113"/>
      <c r="L30" s="1113"/>
      <c r="M30" s="1113"/>
      <c r="N30" s="1113"/>
      <c r="O30" s="1113"/>
      <c r="P30" s="302"/>
      <c r="Q30" s="1114" t="s">
        <v>233</v>
      </c>
      <c r="R30" s="1115"/>
      <c r="S30" s="1116"/>
      <c r="T30" s="950"/>
      <c r="U30" s="950"/>
      <c r="V30" s="950"/>
      <c r="W30" s="950"/>
      <c r="X30" s="950"/>
      <c r="Y30" s="950"/>
    </row>
    <row r="31" spans="1:36" s="269" customFormat="1" ht="15" customHeight="1" x14ac:dyDescent="0.25">
      <c r="A31" s="1105"/>
      <c r="B31" s="1107"/>
      <c r="C31" s="1110"/>
      <c r="D31" s="1123" t="s">
        <v>162</v>
      </c>
      <c r="E31" s="1124"/>
      <c r="F31" s="1137" t="str">
        <f>F9</f>
        <v>Indeks19/18</v>
      </c>
      <c r="G31" s="1212" t="str">
        <f>G9</f>
        <v>Razlika 19(-)18</v>
      </c>
      <c r="H31" s="1123" t="s">
        <v>223</v>
      </c>
      <c r="I31" s="1124"/>
      <c r="J31" s="1123" t="s">
        <v>162</v>
      </c>
      <c r="K31" s="1124"/>
      <c r="L31" s="1137" t="str">
        <f>F31</f>
        <v>Indeks19/18</v>
      </c>
      <c r="M31" s="1137" t="str">
        <f>G31</f>
        <v>Razlika 19(-)18</v>
      </c>
      <c r="N31" s="1123" t="s">
        <v>223</v>
      </c>
      <c r="O31" s="1124"/>
      <c r="P31" s="390"/>
      <c r="Q31" s="1097" t="s">
        <v>265</v>
      </c>
      <c r="R31" s="1098"/>
      <c r="S31" s="1118" t="str">
        <f>F31</f>
        <v>Indeks19/18</v>
      </c>
      <c r="T31" s="345"/>
      <c r="U31" s="345"/>
      <c r="V31" s="345"/>
      <c r="W31" s="345"/>
      <c r="X31" s="345"/>
      <c r="Y31" s="345"/>
    </row>
    <row r="32" spans="1:36" s="269" customFormat="1" ht="16.149999999999999" customHeight="1" x14ac:dyDescent="0.25">
      <c r="A32" s="1004"/>
      <c r="B32" s="1108"/>
      <c r="C32" s="1111"/>
      <c r="D32" s="1007" t="str">
        <f>D10</f>
        <v>I-I-2018</v>
      </c>
      <c r="E32" s="1007" t="str">
        <f>E10</f>
        <v>I-I-2019</v>
      </c>
      <c r="F32" s="1119"/>
      <c r="G32" s="1213"/>
      <c r="H32" s="369" t="str">
        <f>H10</f>
        <v>I-I-2018</v>
      </c>
      <c r="I32" s="369" t="str">
        <f>I10</f>
        <v>I-I-2019</v>
      </c>
      <c r="J32" s="1007" t="str">
        <f>D32</f>
        <v>I-I-2018</v>
      </c>
      <c r="K32" s="1007" t="str">
        <f>E32</f>
        <v>I-I-2019</v>
      </c>
      <c r="L32" s="1119"/>
      <c r="M32" s="1119"/>
      <c r="N32" s="369" t="str">
        <f>D32</f>
        <v>I-I-2018</v>
      </c>
      <c r="O32" s="369" t="str">
        <f>E32</f>
        <v>I-I-2019</v>
      </c>
      <c r="P32" s="1008"/>
      <c r="Q32" s="1007" t="str">
        <f>D32</f>
        <v>I-I-2018</v>
      </c>
      <c r="R32" s="1007" t="str">
        <f>E32</f>
        <v>I-I-2019</v>
      </c>
      <c r="S32" s="1119"/>
      <c r="T32" s="345"/>
      <c r="U32" s="345"/>
      <c r="V32" s="345"/>
      <c r="W32" s="345"/>
      <c r="X32" s="345"/>
      <c r="Y32" s="345"/>
    </row>
    <row r="33" spans="1:25" s="266" customFormat="1" ht="15.75" customHeight="1" x14ac:dyDescent="0.25">
      <c r="A33" s="275"/>
      <c r="B33" s="27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493"/>
      <c r="T33" s="493"/>
      <c r="U33" s="493"/>
      <c r="V33" s="493"/>
      <c r="W33" s="493"/>
      <c r="X33" s="493"/>
      <c r="Y33" s="493"/>
    </row>
    <row r="34" spans="1:25" s="266" customFormat="1" ht="16.899999999999999" customHeight="1" x14ac:dyDescent="0.2">
      <c r="A34" s="275"/>
      <c r="B34" s="288" t="s">
        <v>53</v>
      </c>
      <c r="C34" s="325" t="s">
        <v>174</v>
      </c>
      <c r="D34" s="680">
        <v>8334</v>
      </c>
      <c r="E34" s="377">
        <v>10195</v>
      </c>
      <c r="F34" s="567">
        <f t="shared" ref="F34:F42" si="11">IF(D34=0,"",E34/D34)</f>
        <v>1.2233021358291336</v>
      </c>
      <c r="G34" s="602">
        <f t="shared" ref="G34:G42" si="12">SUM(E34)-D34</f>
        <v>1861</v>
      </c>
      <c r="H34" s="566">
        <f>SUM(D34)/$D$42</f>
        <v>4.0930206974047574E-3</v>
      </c>
      <c r="I34" s="571">
        <f>SUM(E34)/$E$42</f>
        <v>1.1444871530054154E-2</v>
      </c>
      <c r="J34" s="496"/>
      <c r="K34" s="497"/>
      <c r="L34" s="497"/>
      <c r="M34" s="497"/>
      <c r="N34" s="497"/>
      <c r="O34" s="498"/>
      <c r="P34" s="374"/>
      <c r="Q34" s="372">
        <f>D34+J34</f>
        <v>8334</v>
      </c>
      <c r="R34" s="377">
        <f>E34+K34</f>
        <v>10195</v>
      </c>
      <c r="S34" s="490">
        <f t="shared" ref="S34:S42" si="13">IF(Q34=0,"",R34/Q34)</f>
        <v>1.2233021358291336</v>
      </c>
      <c r="T34" s="493"/>
      <c r="U34" s="493"/>
      <c r="V34" s="493"/>
      <c r="W34" s="493"/>
      <c r="X34" s="493"/>
      <c r="Y34" s="493"/>
    </row>
    <row r="35" spans="1:25" s="266" customFormat="1" ht="16.899999999999999" customHeight="1" x14ac:dyDescent="0.2">
      <c r="A35" s="275"/>
      <c r="B35" s="287" t="s">
        <v>55</v>
      </c>
      <c r="C35" s="325" t="s">
        <v>172</v>
      </c>
      <c r="D35" s="680">
        <v>17767</v>
      </c>
      <c r="E35" s="377">
        <v>21312</v>
      </c>
      <c r="F35" s="567">
        <f t="shared" si="11"/>
        <v>1.1995272133731074</v>
      </c>
      <c r="G35" s="602">
        <f t="shared" si="12"/>
        <v>3545</v>
      </c>
      <c r="H35" s="566">
        <f t="shared" ref="H35:H41" si="14">SUM(D35)/$D$42</f>
        <v>8.7257857848320533E-3</v>
      </c>
      <c r="I35" s="571">
        <f t="shared" ref="I35:I41" si="15">SUM(E35)/$E$42</f>
        <v>2.392477705233096E-2</v>
      </c>
      <c r="J35" s="499"/>
      <c r="K35" s="500"/>
      <c r="L35" s="500"/>
      <c r="M35" s="500"/>
      <c r="N35" s="500"/>
      <c r="O35" s="501"/>
      <c r="P35" s="374"/>
      <c r="Q35" s="372">
        <f t="shared" ref="Q35:Q41" si="16">D35+J35</f>
        <v>17767</v>
      </c>
      <c r="R35" s="377">
        <f t="shared" ref="R35:R41" si="17">E35+K35</f>
        <v>21312</v>
      </c>
      <c r="S35" s="490">
        <f t="shared" si="13"/>
        <v>1.1995272133731074</v>
      </c>
      <c r="T35" s="598"/>
      <c r="U35" s="598"/>
      <c r="V35" s="598"/>
      <c r="W35" s="598"/>
      <c r="X35" s="598"/>
      <c r="Y35" s="598"/>
    </row>
    <row r="36" spans="1:25" s="266" customFormat="1" ht="16.899999999999999" customHeight="1" x14ac:dyDescent="0.2">
      <c r="A36" s="275"/>
      <c r="B36" s="287" t="s">
        <v>57</v>
      </c>
      <c r="C36" s="325" t="s">
        <v>173</v>
      </c>
      <c r="D36" s="680">
        <v>14085</v>
      </c>
      <c r="E36" s="377">
        <v>24837</v>
      </c>
      <c r="F36" s="567">
        <f t="shared" si="11"/>
        <v>1.7633652822151225</v>
      </c>
      <c r="G36" s="602">
        <f t="shared" si="12"/>
        <v>10752</v>
      </c>
      <c r="H36" s="566">
        <f t="shared" si="14"/>
        <v>6.9174701851387101E-3</v>
      </c>
      <c r="I36" s="571">
        <f t="shared" si="15"/>
        <v>2.7881929788323202E-2</v>
      </c>
      <c r="J36" s="499"/>
      <c r="K36" s="500"/>
      <c r="L36" s="500"/>
      <c r="M36" s="500"/>
      <c r="N36" s="500"/>
      <c r="O36" s="501"/>
      <c r="P36" s="374"/>
      <c r="Q36" s="372">
        <f t="shared" si="16"/>
        <v>14085</v>
      </c>
      <c r="R36" s="377">
        <f t="shared" si="17"/>
        <v>24837</v>
      </c>
      <c r="S36" s="490">
        <f t="shared" si="13"/>
        <v>1.7633652822151225</v>
      </c>
      <c r="T36" s="598"/>
      <c r="U36" s="598"/>
      <c r="V36" s="598"/>
      <c r="W36" s="598"/>
      <c r="X36" s="598"/>
      <c r="Y36" s="598"/>
    </row>
    <row r="37" spans="1:25" s="266" customFormat="1" ht="16.899999999999999" customHeight="1" x14ac:dyDescent="0.2">
      <c r="A37" s="275"/>
      <c r="B37" s="288" t="s">
        <v>59</v>
      </c>
      <c r="C37" s="325" t="s">
        <v>175</v>
      </c>
      <c r="D37" s="680">
        <v>6192</v>
      </c>
      <c r="E37" s="377">
        <v>5010</v>
      </c>
      <c r="F37" s="567">
        <f t="shared" si="11"/>
        <v>0.80910852713178294</v>
      </c>
      <c r="G37" s="602">
        <f t="shared" si="12"/>
        <v>-1182</v>
      </c>
      <c r="H37" s="566">
        <f t="shared" si="14"/>
        <v>3.0410348162143342E-3</v>
      </c>
      <c r="I37" s="571">
        <f t="shared" si="15"/>
        <v>5.6242085694528012E-3</v>
      </c>
      <c r="J37" s="499"/>
      <c r="K37" s="500"/>
      <c r="L37" s="500"/>
      <c r="M37" s="500"/>
      <c r="N37" s="500"/>
      <c r="O37" s="501"/>
      <c r="P37" s="374"/>
      <c r="Q37" s="372">
        <f t="shared" si="16"/>
        <v>6192</v>
      </c>
      <c r="R37" s="377">
        <f t="shared" si="17"/>
        <v>5010</v>
      </c>
      <c r="S37" s="490">
        <f t="shared" si="13"/>
        <v>0.80910852713178294</v>
      </c>
      <c r="T37" s="598"/>
      <c r="U37" s="598"/>
      <c r="V37" s="598"/>
      <c r="W37" s="598"/>
      <c r="X37" s="598"/>
      <c r="Y37" s="598"/>
    </row>
    <row r="38" spans="1:25" s="266" customFormat="1" ht="16.899999999999999" customHeight="1" x14ac:dyDescent="0.2">
      <c r="A38" s="275"/>
      <c r="B38" s="287" t="s">
        <v>61</v>
      </c>
      <c r="C38" s="325" t="s">
        <v>176</v>
      </c>
      <c r="D38" s="680">
        <v>16533</v>
      </c>
      <c r="E38" s="377">
        <v>15427</v>
      </c>
      <c r="F38" s="567">
        <f t="shared" si="11"/>
        <v>0.93310348998971748</v>
      </c>
      <c r="G38" s="602">
        <f t="shared" si="12"/>
        <v>-1106</v>
      </c>
      <c r="H38" s="566">
        <f t="shared" si="14"/>
        <v>8.1197397636420515E-3</v>
      </c>
      <c r="I38" s="571">
        <f t="shared" si="15"/>
        <v>1.7318296527135402E-2</v>
      </c>
      <c r="J38" s="499"/>
      <c r="K38" s="500"/>
      <c r="L38" s="500"/>
      <c r="M38" s="500"/>
      <c r="N38" s="500"/>
      <c r="O38" s="501"/>
      <c r="P38" s="374"/>
      <c r="Q38" s="372">
        <f t="shared" si="16"/>
        <v>16533</v>
      </c>
      <c r="R38" s="377">
        <f t="shared" si="17"/>
        <v>15427</v>
      </c>
      <c r="S38" s="490">
        <f t="shared" si="13"/>
        <v>0.93310348998971748</v>
      </c>
      <c r="T38" s="598"/>
      <c r="U38" s="598"/>
      <c r="V38" s="598"/>
      <c r="W38" s="598"/>
      <c r="X38" s="598"/>
      <c r="Y38" s="598"/>
    </row>
    <row r="39" spans="1:25" s="266" customFormat="1" ht="16.899999999999999" customHeight="1" x14ac:dyDescent="0.2">
      <c r="A39" s="275"/>
      <c r="B39" s="288" t="s">
        <v>63</v>
      </c>
      <c r="C39" s="325" t="s">
        <v>177</v>
      </c>
      <c r="D39" s="680">
        <v>7117</v>
      </c>
      <c r="E39" s="377">
        <v>8332</v>
      </c>
      <c r="F39" s="567">
        <f t="shared" si="11"/>
        <v>1.1707179991569481</v>
      </c>
      <c r="G39" s="602">
        <f t="shared" si="12"/>
        <v>1215</v>
      </c>
      <c r="H39" s="566">
        <f t="shared" si="14"/>
        <v>3.4953237705099183E-3</v>
      </c>
      <c r="I39" s="571">
        <f t="shared" si="15"/>
        <v>9.3534742117127225E-3</v>
      </c>
      <c r="J39" s="499"/>
      <c r="K39" s="500"/>
      <c r="L39" s="500"/>
      <c r="M39" s="500"/>
      <c r="N39" s="500"/>
      <c r="O39" s="501"/>
      <c r="P39" s="374"/>
      <c r="Q39" s="372">
        <f t="shared" si="16"/>
        <v>7117</v>
      </c>
      <c r="R39" s="377">
        <f t="shared" si="17"/>
        <v>8332</v>
      </c>
      <c r="S39" s="490">
        <f t="shared" si="13"/>
        <v>1.1707179991569481</v>
      </c>
      <c r="T39" s="598"/>
      <c r="U39" s="598"/>
      <c r="V39" s="598"/>
      <c r="W39" s="598"/>
      <c r="X39" s="598"/>
      <c r="Y39" s="598"/>
    </row>
    <row r="40" spans="1:25" s="266" customFormat="1" ht="16.899999999999999" customHeight="1" x14ac:dyDescent="0.2">
      <c r="A40" s="275"/>
      <c r="B40" s="288" t="s">
        <v>65</v>
      </c>
      <c r="C40" s="325" t="s">
        <v>327</v>
      </c>
      <c r="D40" s="680">
        <v>0</v>
      </c>
      <c r="E40" s="377">
        <v>2338</v>
      </c>
      <c r="F40" s="567" t="str">
        <f t="shared" ref="F40" si="18">IF(D40=0,"",E40/D40)</f>
        <v/>
      </c>
      <c r="G40" s="941">
        <f t="shared" ref="G40" si="19">SUM(E40)-D40</f>
        <v>2338</v>
      </c>
      <c r="H40" s="566">
        <f t="shared" ref="H40" si="20">SUM(D40)/$D$42</f>
        <v>0</v>
      </c>
      <c r="I40" s="571">
        <f t="shared" ref="I40" si="21">SUM(E40)/$E$42</f>
        <v>2.6246306657446406E-3</v>
      </c>
      <c r="J40" s="499"/>
      <c r="K40" s="500"/>
      <c r="L40" s="500"/>
      <c r="M40" s="500"/>
      <c r="N40" s="500"/>
      <c r="O40" s="501"/>
      <c r="P40" s="374"/>
      <c r="Q40" s="372">
        <f t="shared" ref="Q40" si="22">D40+J40</f>
        <v>0</v>
      </c>
      <c r="R40" s="377">
        <f t="shared" ref="R40" si="23">E40+K40</f>
        <v>2338</v>
      </c>
      <c r="S40" s="490" t="str">
        <f t="shared" ref="S40" si="24">IF(Q40=0,"",R40/Q40)</f>
        <v/>
      </c>
      <c r="T40" s="598"/>
      <c r="U40" s="598"/>
      <c r="V40" s="598"/>
      <c r="W40" s="598"/>
      <c r="X40" s="598"/>
      <c r="Y40" s="598"/>
    </row>
    <row r="41" spans="1:25" s="266" customFormat="1" ht="16.899999999999999" customHeight="1" x14ac:dyDescent="0.2">
      <c r="A41" s="275"/>
      <c r="B41" s="288" t="s">
        <v>66</v>
      </c>
      <c r="C41" s="325" t="s">
        <v>178</v>
      </c>
      <c r="D41" s="680">
        <v>1966121</v>
      </c>
      <c r="E41" s="377">
        <v>803341</v>
      </c>
      <c r="F41" s="567">
        <f t="shared" si="11"/>
        <v>0.40859184149907357</v>
      </c>
      <c r="G41" s="602">
        <f t="shared" si="12"/>
        <v>-1162780</v>
      </c>
      <c r="H41" s="566">
        <f t="shared" si="14"/>
        <v>0.96560762498225816</v>
      </c>
      <c r="I41" s="571">
        <f t="shared" si="15"/>
        <v>0.90182781165524617</v>
      </c>
      <c r="J41" s="499"/>
      <c r="K41" s="500"/>
      <c r="L41" s="500"/>
      <c r="M41" s="500"/>
      <c r="N41" s="500"/>
      <c r="O41" s="501"/>
      <c r="P41" s="374"/>
      <c r="Q41" s="372">
        <f t="shared" si="16"/>
        <v>1966121</v>
      </c>
      <c r="R41" s="377">
        <f t="shared" si="17"/>
        <v>803341</v>
      </c>
      <c r="S41" s="490">
        <f t="shared" si="13"/>
        <v>0.40859184149907357</v>
      </c>
      <c r="T41" s="598"/>
      <c r="U41" s="598"/>
      <c r="V41" s="598"/>
      <c r="W41" s="598"/>
      <c r="X41" s="598"/>
      <c r="Y41" s="598"/>
    </row>
    <row r="42" spans="1:25" s="266" customFormat="1" ht="19.149999999999999" customHeight="1" x14ac:dyDescent="0.25">
      <c r="A42" s="275"/>
      <c r="B42" s="1214" t="s">
        <v>296</v>
      </c>
      <c r="C42" s="1214"/>
      <c r="D42" s="562">
        <f>SUM(D34:D41)</f>
        <v>2036149</v>
      </c>
      <c r="E42" s="563">
        <f>SUM(E34:E41)</f>
        <v>890792</v>
      </c>
      <c r="F42" s="568">
        <f t="shared" si="11"/>
        <v>0.43748861208094297</v>
      </c>
      <c r="G42" s="569">
        <f t="shared" si="12"/>
        <v>-1145357</v>
      </c>
      <c r="H42" s="571"/>
      <c r="I42" s="571"/>
      <c r="J42" s="502"/>
      <c r="K42" s="423"/>
      <c r="L42" s="423"/>
      <c r="M42" s="423"/>
      <c r="N42" s="413"/>
      <c r="O42" s="414"/>
      <c r="P42" s="381"/>
      <c r="Q42" s="380">
        <f>SUM(Q34:Q41)</f>
        <v>2036149</v>
      </c>
      <c r="R42" s="563">
        <f>SUM(R34:R41)</f>
        <v>890792</v>
      </c>
      <c r="S42" s="492">
        <f t="shared" si="13"/>
        <v>0.43748861208094297</v>
      </c>
      <c r="T42" s="394"/>
      <c r="U42" s="394"/>
      <c r="V42" s="394"/>
      <c r="W42" s="394"/>
      <c r="X42" s="394"/>
      <c r="Y42" s="394"/>
    </row>
    <row r="43" spans="1:25" s="266" customFormat="1" ht="9" customHeight="1" x14ac:dyDescent="0.25">
      <c r="B43" s="1218"/>
      <c r="C43" s="1218"/>
      <c r="D43" s="1218"/>
      <c r="E43" s="1218"/>
      <c r="F43" s="1218"/>
      <c r="G43" s="1218"/>
      <c r="H43" s="1218"/>
      <c r="I43" s="1218"/>
      <c r="J43" s="1218"/>
      <c r="K43" s="1218"/>
      <c r="L43" s="1218"/>
      <c r="M43" s="1218"/>
      <c r="N43" s="1218"/>
      <c r="O43" s="1218"/>
      <c r="P43" s="1218"/>
      <c r="Q43" s="1218"/>
      <c r="R43" s="1218"/>
      <c r="S43" s="1218"/>
      <c r="T43" s="357"/>
    </row>
    <row r="44" spans="1:25" s="266" customFormat="1" ht="18" customHeight="1" x14ac:dyDescent="0.3">
      <c r="B44" s="1238" t="s">
        <v>292</v>
      </c>
      <c r="C44" s="1238"/>
      <c r="D44" s="715">
        <f>D42+D24</f>
        <v>13183043</v>
      </c>
      <c r="E44" s="551">
        <f>E42+E24</f>
        <v>12598233</v>
      </c>
      <c r="F44" s="567">
        <f>IF(D44=0,"",E44/D44)</f>
        <v>0.95563922532908374</v>
      </c>
      <c r="G44" s="715">
        <f>SUM(E44)-D44</f>
        <v>-584810</v>
      </c>
      <c r="H44" s="566"/>
      <c r="I44" s="571"/>
      <c r="J44" s="715"/>
      <c r="K44" s="715"/>
      <c r="L44" s="567"/>
      <c r="M44" s="715"/>
      <c r="N44" s="566"/>
      <c r="O44" s="571"/>
      <c r="P44" s="503"/>
      <c r="Q44" s="725">
        <f>Q42+Q24</f>
        <v>14159191</v>
      </c>
      <c r="R44" s="551">
        <f>R42+R24</f>
        <v>13475200</v>
      </c>
      <c r="S44" s="724">
        <f>IF(Q44="","",R44/Q44)</f>
        <v>0.95169279092287118</v>
      </c>
      <c r="T44" s="357"/>
    </row>
    <row r="45" spans="1:25" s="269" customFormat="1" ht="6" hidden="1" customHeight="1" x14ac:dyDescent="0.25">
      <c r="A45" s="266"/>
      <c r="B45" s="288" t="s">
        <v>57</v>
      </c>
      <c r="C45" s="561" t="s">
        <v>163</v>
      </c>
      <c r="D45" s="283">
        <v>6916491.4900000002</v>
      </c>
      <c r="E45" s="296">
        <v>7687705.5000000009</v>
      </c>
      <c r="F45" s="285">
        <v>0</v>
      </c>
      <c r="G45" s="297">
        <v>0</v>
      </c>
      <c r="H45" s="297"/>
      <c r="I45" s="297"/>
      <c r="J45" s="283">
        <v>344823.13</v>
      </c>
      <c r="K45" s="296">
        <v>421665.82999999996</v>
      </c>
      <c r="L45" s="296"/>
      <c r="M45" s="296"/>
      <c r="N45" s="283">
        <v>0</v>
      </c>
      <c r="O45" s="296">
        <v>0</v>
      </c>
      <c r="P45" s="286"/>
      <c r="Q45" s="284">
        <f t="shared" ref="Q45:R49" si="25">SUM(D45+F45+J45+N45)</f>
        <v>7261314.6200000001</v>
      </c>
      <c r="R45" s="295">
        <f t="shared" si="25"/>
        <v>8109371.330000001</v>
      </c>
      <c r="S45" s="294">
        <f>SUM(R45)/Q45</f>
        <v>1.1167910708157693</v>
      </c>
      <c r="T45" s="599"/>
      <c r="U45" s="599"/>
      <c r="V45" s="599"/>
      <c r="W45" s="599"/>
      <c r="X45" s="599"/>
      <c r="Y45" s="599"/>
    </row>
    <row r="46" spans="1:25" s="269" customFormat="1" ht="6" hidden="1" customHeight="1" x14ac:dyDescent="0.25">
      <c r="A46" s="266"/>
      <c r="B46" s="288" t="s">
        <v>59</v>
      </c>
      <c r="C46" s="561" t="s">
        <v>164</v>
      </c>
      <c r="D46" s="283">
        <v>0</v>
      </c>
      <c r="E46" s="296">
        <v>461676</v>
      </c>
      <c r="F46" s="285">
        <v>0</v>
      </c>
      <c r="G46" s="297">
        <v>0</v>
      </c>
      <c r="H46" s="297"/>
      <c r="I46" s="297"/>
      <c r="J46" s="283">
        <v>0</v>
      </c>
      <c r="K46" s="296">
        <v>0</v>
      </c>
      <c r="L46" s="296"/>
      <c r="M46" s="296"/>
      <c r="N46" s="283">
        <v>0</v>
      </c>
      <c r="O46" s="296">
        <v>0</v>
      </c>
      <c r="P46" s="286"/>
      <c r="Q46" s="284">
        <f t="shared" si="25"/>
        <v>0</v>
      </c>
      <c r="R46" s="295">
        <f t="shared" si="25"/>
        <v>461676</v>
      </c>
      <c r="S46" s="294">
        <v>0</v>
      </c>
      <c r="T46" s="599"/>
      <c r="U46" s="599"/>
      <c r="V46" s="599"/>
      <c r="W46" s="599"/>
      <c r="X46" s="599"/>
      <c r="Y46" s="599"/>
    </row>
    <row r="47" spans="1:25" s="269" customFormat="1" ht="6" hidden="1" customHeight="1" x14ac:dyDescent="0.25">
      <c r="A47" s="266"/>
      <c r="B47" s="287" t="s">
        <v>61</v>
      </c>
      <c r="C47" s="561" t="s">
        <v>165</v>
      </c>
      <c r="D47" s="283">
        <v>17321548.050000001</v>
      </c>
      <c r="E47" s="296">
        <v>23055191.170000002</v>
      </c>
      <c r="F47" s="285">
        <v>4385988.38</v>
      </c>
      <c r="G47" s="297">
        <v>4110047.42</v>
      </c>
      <c r="H47" s="297"/>
      <c r="I47" s="297"/>
      <c r="J47" s="283">
        <v>429238.72999999992</v>
      </c>
      <c r="K47" s="296">
        <v>1195296.2000000002</v>
      </c>
      <c r="L47" s="296"/>
      <c r="M47" s="296"/>
      <c r="N47" s="283">
        <v>47698.149999999994</v>
      </c>
      <c r="O47" s="296">
        <v>73401.149999999994</v>
      </c>
      <c r="P47" s="286"/>
      <c r="Q47" s="284">
        <f t="shared" si="25"/>
        <v>22184473.309999999</v>
      </c>
      <c r="R47" s="295">
        <f t="shared" si="25"/>
        <v>28433935.940000001</v>
      </c>
      <c r="S47" s="294">
        <f>SUM(R47)/Q47</f>
        <v>1.2817043498248371</v>
      </c>
      <c r="T47" s="599"/>
      <c r="U47" s="599"/>
      <c r="V47" s="599"/>
      <c r="W47" s="599"/>
      <c r="X47" s="599"/>
      <c r="Y47" s="599"/>
    </row>
    <row r="48" spans="1:25" s="269" customFormat="1" ht="6" hidden="1" customHeight="1" x14ac:dyDescent="0.25">
      <c r="A48" s="266"/>
      <c r="B48" s="288" t="s">
        <v>63</v>
      </c>
      <c r="C48" s="561" t="s">
        <v>166</v>
      </c>
      <c r="D48" s="283">
        <v>27204338.449999999</v>
      </c>
      <c r="E48" s="296">
        <v>28593196.580000006</v>
      </c>
      <c r="F48" s="285">
        <v>0</v>
      </c>
      <c r="G48" s="297">
        <v>0</v>
      </c>
      <c r="H48" s="297"/>
      <c r="I48" s="297"/>
      <c r="J48" s="283">
        <v>4303330.1500000004</v>
      </c>
      <c r="K48" s="296">
        <v>3365974.9600000004</v>
      </c>
      <c r="L48" s="296"/>
      <c r="M48" s="296"/>
      <c r="N48" s="283">
        <v>0</v>
      </c>
      <c r="O48" s="296">
        <v>0</v>
      </c>
      <c r="P48" s="286"/>
      <c r="Q48" s="284">
        <f t="shared" si="25"/>
        <v>31507668.600000001</v>
      </c>
      <c r="R48" s="295">
        <f t="shared" si="25"/>
        <v>31959171.540000007</v>
      </c>
      <c r="S48" s="294">
        <f>SUM(R48)/Q48</f>
        <v>1.0143299380773607</v>
      </c>
      <c r="T48" s="599"/>
      <c r="U48" s="599"/>
      <c r="V48" s="599"/>
      <c r="W48" s="599"/>
      <c r="X48" s="599"/>
      <c r="Y48" s="599"/>
    </row>
    <row r="49" spans="1:25" s="269" customFormat="1" ht="6" hidden="1" customHeight="1" x14ac:dyDescent="0.25">
      <c r="A49" s="266"/>
      <c r="B49" s="288" t="s">
        <v>65</v>
      </c>
      <c r="C49" s="561" t="s">
        <v>167</v>
      </c>
      <c r="D49" s="283">
        <v>4586592.2200000063</v>
      </c>
      <c r="E49" s="296">
        <v>5103729.7000000263</v>
      </c>
      <c r="F49" s="285">
        <v>12706366.850000057</v>
      </c>
      <c r="G49" s="297">
        <v>13354659.419999968</v>
      </c>
      <c r="H49" s="297"/>
      <c r="I49" s="297"/>
      <c r="J49" s="283">
        <v>0</v>
      </c>
      <c r="K49" s="296">
        <v>0</v>
      </c>
      <c r="L49" s="296"/>
      <c r="M49" s="296"/>
      <c r="N49" s="283">
        <v>0</v>
      </c>
      <c r="O49" s="296">
        <v>0</v>
      </c>
      <c r="P49" s="286"/>
      <c r="Q49" s="284">
        <f t="shared" si="25"/>
        <v>17292959.070000064</v>
      </c>
      <c r="R49" s="295">
        <f t="shared" si="25"/>
        <v>18458389.119999994</v>
      </c>
      <c r="S49" s="294">
        <f>SUM(R49)/Q49</f>
        <v>1.0673933272658769</v>
      </c>
      <c r="T49" s="599"/>
      <c r="U49" s="599"/>
      <c r="V49" s="599"/>
      <c r="W49" s="599"/>
      <c r="X49" s="599"/>
      <c r="Y49" s="599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66"/>
      <c r="B56" s="266"/>
      <c r="C56" s="266"/>
      <c r="P56" s="266"/>
      <c r="Q56" s="266"/>
    </row>
    <row r="57" spans="1:25" s="269" customFormat="1" ht="6" hidden="1" customHeight="1" x14ac:dyDescent="0.25">
      <c r="A57" s="266"/>
      <c r="B57" s="266"/>
      <c r="C57" s="266"/>
      <c r="P57" s="266"/>
      <c r="Q57" s="266"/>
    </row>
    <row r="58" spans="1:25" s="269" customFormat="1" ht="6" hidden="1" customHeight="1" x14ac:dyDescent="0.25">
      <c r="A58" s="266"/>
      <c r="B58" s="266"/>
      <c r="C58" s="266"/>
      <c r="P58" s="266"/>
      <c r="Q58" s="266"/>
    </row>
    <row r="59" spans="1:25" s="269" customFormat="1" ht="6" hidden="1" customHeight="1" x14ac:dyDescent="0.25">
      <c r="A59" s="266"/>
      <c r="B59" s="266"/>
      <c r="C59" s="266"/>
      <c r="P59" s="266"/>
      <c r="Q59" s="266"/>
    </row>
    <row r="60" spans="1:25" s="269" customFormat="1" ht="6" hidden="1" customHeight="1" x14ac:dyDescent="0.25">
      <c r="A60" s="266"/>
      <c r="B60" s="266"/>
      <c r="C60" s="266"/>
      <c r="P60" s="266"/>
      <c r="Q60" s="266"/>
    </row>
    <row r="61" spans="1:25" s="269" customFormat="1" ht="6" hidden="1" customHeight="1" x14ac:dyDescent="0.25">
      <c r="A61" s="266"/>
      <c r="B61" s="266"/>
      <c r="C61" s="266"/>
      <c r="P61" s="266"/>
      <c r="Q61" s="266"/>
    </row>
    <row r="62" spans="1:25" s="269" customFormat="1" ht="6" hidden="1" customHeight="1" x14ac:dyDescent="0.25">
      <c r="A62" s="266"/>
      <c r="B62" s="266"/>
      <c r="C62" s="266"/>
      <c r="P62" s="266"/>
      <c r="Q62" s="266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25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25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25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25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25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25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25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25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25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25" s="269" customFormat="1" ht="6" hidden="1" customHeight="1" x14ac:dyDescent="0.25">
      <c r="A74" s="282"/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82"/>
      <c r="Q74" s="282"/>
      <c r="R74" s="271"/>
      <c r="S74" s="271"/>
      <c r="T74" s="271"/>
      <c r="U74" s="271"/>
      <c r="V74" s="271"/>
      <c r="W74" s="271"/>
      <c r="X74" s="271"/>
      <c r="Y74" s="271"/>
    </row>
    <row r="75" spans="1:25" s="269" customFormat="1" ht="6" hidden="1" customHeight="1" x14ac:dyDescent="0.25">
      <c r="A75" s="282"/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82"/>
      <c r="Q75" s="282"/>
      <c r="R75" s="271"/>
      <c r="S75" s="271"/>
      <c r="T75" s="271"/>
      <c r="U75" s="271"/>
      <c r="V75" s="271"/>
      <c r="W75" s="271"/>
      <c r="X75" s="271"/>
      <c r="Y75" s="271"/>
    </row>
    <row r="76" spans="1:25" s="269" customFormat="1" ht="6" hidden="1" customHeight="1" x14ac:dyDescent="0.25">
      <c r="A76" s="282"/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82"/>
      <c r="Q76" s="282"/>
      <c r="R76" s="271"/>
      <c r="S76" s="271"/>
      <c r="T76" s="271"/>
      <c r="U76" s="271"/>
      <c r="V76" s="271"/>
      <c r="W76" s="271"/>
      <c r="X76" s="271"/>
      <c r="Y76" s="271"/>
    </row>
    <row r="77" spans="1:25" s="269" customFormat="1" ht="6" hidden="1" customHeight="1" x14ac:dyDescent="0.25">
      <c r="A77" s="282"/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82"/>
      <c r="Q77" s="282"/>
      <c r="R77" s="271"/>
      <c r="S77" s="271"/>
      <c r="T77" s="271"/>
      <c r="U77" s="271"/>
      <c r="V77" s="271"/>
      <c r="W77" s="271"/>
      <c r="X77" s="271"/>
      <c r="Y77" s="271"/>
    </row>
    <row r="78" spans="1:25" s="269" customFormat="1" ht="6" hidden="1" customHeight="1" x14ac:dyDescent="0.25">
      <c r="A78" s="282"/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82"/>
      <c r="Q78" s="282"/>
      <c r="R78" s="271"/>
      <c r="S78" s="271"/>
      <c r="T78" s="271"/>
      <c r="U78" s="271"/>
      <c r="V78" s="271"/>
      <c r="W78" s="271"/>
      <c r="X78" s="271"/>
      <c r="Y78" s="271"/>
    </row>
    <row r="79" spans="1:25" s="269" customFormat="1" ht="6" hidden="1" customHeight="1" x14ac:dyDescent="0.25">
      <c r="A79" s="282"/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82"/>
      <c r="Q79" s="282"/>
      <c r="R79" s="271"/>
      <c r="S79" s="271"/>
      <c r="T79" s="271"/>
      <c r="U79" s="271"/>
      <c r="V79" s="271"/>
      <c r="W79" s="271"/>
      <c r="X79" s="271"/>
      <c r="Y79" s="271"/>
    </row>
    <row r="80" spans="1:25" s="269" customFormat="1" ht="6" hidden="1" customHeight="1" x14ac:dyDescent="0.25">
      <c r="A80" s="282"/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82"/>
      <c r="Q80" s="282"/>
      <c r="R80" s="271"/>
      <c r="S80" s="271"/>
      <c r="T80" s="271"/>
      <c r="U80" s="271"/>
      <c r="V80" s="271"/>
      <c r="W80" s="271"/>
      <c r="X80" s="271"/>
      <c r="Y80" s="271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6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6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6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6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6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6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6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  <row r="124" spans="4:36" s="282" customFormat="1" ht="15" hidden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R124" s="271"/>
      <c r="S124" s="271"/>
      <c r="T124" s="271"/>
      <c r="U124" s="271"/>
      <c r="V124" s="271"/>
      <c r="W124" s="271"/>
      <c r="X124" s="271"/>
      <c r="Y124" s="271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269"/>
      <c r="AJ124" s="269"/>
    </row>
    <row r="125" spans="4:36" s="282" customFormat="1" ht="15" hidden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R125" s="271"/>
      <c r="S125" s="271"/>
      <c r="T125" s="271"/>
      <c r="U125" s="271"/>
      <c r="V125" s="271"/>
      <c r="W125" s="271"/>
      <c r="X125" s="271"/>
      <c r="Y125" s="271"/>
      <c r="Z125" s="269"/>
      <c r="AA125" s="269"/>
      <c r="AB125" s="269"/>
      <c r="AC125" s="269"/>
      <c r="AD125" s="269"/>
      <c r="AE125" s="269"/>
      <c r="AF125" s="269"/>
      <c r="AG125" s="269"/>
      <c r="AH125" s="269"/>
      <c r="AI125" s="269"/>
      <c r="AJ125" s="269"/>
    </row>
    <row r="126" spans="4:36" s="282" customFormat="1" ht="15" hidden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R126" s="271"/>
      <c r="S126" s="271"/>
      <c r="T126" s="271"/>
      <c r="U126" s="271"/>
      <c r="V126" s="271"/>
      <c r="W126" s="271"/>
      <c r="X126" s="271"/>
      <c r="Y126" s="271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269"/>
      <c r="AJ126" s="269"/>
    </row>
    <row r="127" spans="4:36" s="282" customFormat="1" ht="15" hidden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R127" s="271"/>
      <c r="S127" s="271"/>
      <c r="T127" s="271"/>
      <c r="U127" s="271"/>
      <c r="V127" s="271"/>
      <c r="W127" s="271"/>
      <c r="X127" s="271"/>
      <c r="Y127" s="271"/>
      <c r="Z127" s="269"/>
      <c r="AA127" s="269"/>
      <c r="AB127" s="269"/>
      <c r="AC127" s="269"/>
      <c r="AD127" s="269"/>
      <c r="AE127" s="269"/>
      <c r="AF127" s="269"/>
      <c r="AG127" s="269"/>
      <c r="AH127" s="269"/>
      <c r="AI127" s="269"/>
      <c r="AJ127" s="269"/>
    </row>
    <row r="128" spans="4:36" s="282" customFormat="1" ht="15" hidden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R128" s="271"/>
      <c r="S128" s="271"/>
      <c r="T128" s="271"/>
      <c r="U128" s="271"/>
      <c r="V128" s="271"/>
      <c r="W128" s="271"/>
      <c r="X128" s="271"/>
      <c r="Y128" s="271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</row>
    <row r="129" spans="4:3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R129" s="271"/>
      <c r="S129" s="271"/>
      <c r="T129" s="271"/>
      <c r="U129" s="271"/>
      <c r="V129" s="271"/>
      <c r="W129" s="271"/>
      <c r="X129" s="271"/>
      <c r="Y129" s="271"/>
      <c r="Z129" s="269"/>
      <c r="AA129" s="269"/>
      <c r="AB129" s="269"/>
      <c r="AC129" s="269"/>
      <c r="AD129" s="269"/>
      <c r="AE129" s="269"/>
      <c r="AF129" s="269"/>
      <c r="AG129" s="269"/>
      <c r="AH129" s="269"/>
      <c r="AI129" s="269"/>
      <c r="AJ129" s="269"/>
    </row>
    <row r="130" spans="4:3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R130" s="271"/>
      <c r="S130" s="271"/>
      <c r="T130" s="271"/>
      <c r="U130" s="271"/>
      <c r="V130" s="271"/>
      <c r="W130" s="271"/>
      <c r="X130" s="271"/>
      <c r="Y130" s="271"/>
      <c r="Z130" s="269"/>
      <c r="AA130" s="269"/>
      <c r="AB130" s="269"/>
      <c r="AC130" s="269"/>
      <c r="AD130" s="269"/>
      <c r="AE130" s="269"/>
      <c r="AF130" s="269"/>
      <c r="AG130" s="269"/>
      <c r="AH130" s="269"/>
      <c r="AI130" s="269"/>
      <c r="AJ130" s="269"/>
    </row>
  </sheetData>
  <mergeCells count="41">
    <mergeCell ref="A30:A31"/>
    <mergeCell ref="B30:B32"/>
    <mergeCell ref="C30:C32"/>
    <mergeCell ref="D30:I30"/>
    <mergeCell ref="J30:O30"/>
    <mergeCell ref="D31:E31"/>
    <mergeCell ref="F31:F32"/>
    <mergeCell ref="G31:G32"/>
    <mergeCell ref="H31:I31"/>
    <mergeCell ref="J31:K31"/>
    <mergeCell ref="L31:L32"/>
    <mergeCell ref="M31:M32"/>
    <mergeCell ref="N31:O31"/>
    <mergeCell ref="B43:S43"/>
    <mergeCell ref="B44:C44"/>
    <mergeCell ref="D8:I8"/>
    <mergeCell ref="B24:C24"/>
    <mergeCell ref="B42:C42"/>
    <mergeCell ref="D9:E9"/>
    <mergeCell ref="J9:K9"/>
    <mergeCell ref="N9:O9"/>
    <mergeCell ref="L9:L10"/>
    <mergeCell ref="M9:M10"/>
    <mergeCell ref="C29:E29"/>
    <mergeCell ref="Q30:S30"/>
    <mergeCell ref="Q31:R31"/>
    <mergeCell ref="S31:S32"/>
    <mergeCell ref="B4:S4"/>
    <mergeCell ref="B5:S5"/>
    <mergeCell ref="R7:S7"/>
    <mergeCell ref="A8:A9"/>
    <mergeCell ref="B8:B10"/>
    <mergeCell ref="C8:C10"/>
    <mergeCell ref="J8:O8"/>
    <mergeCell ref="Q8:S8"/>
    <mergeCell ref="F9:F10"/>
    <mergeCell ref="G9:G10"/>
    <mergeCell ref="H9:I9"/>
    <mergeCell ref="S9:S10"/>
    <mergeCell ref="Q9:R9"/>
    <mergeCell ref="B7:E7"/>
  </mergeCells>
  <conditionalFormatting sqref="S45:Y49 S35:Y39 S41:Y41 S12:Y29">
    <cfRule type="cellIs" dxfId="431" priority="67" stopIfTrue="1" operator="lessThan">
      <formula>1</formula>
    </cfRule>
    <cfRule type="cellIs" dxfId="430" priority="68" stopIfTrue="1" operator="greaterThan">
      <formula>1</formula>
    </cfRule>
  </conditionalFormatting>
  <conditionalFormatting sqref="S42:Y42">
    <cfRule type="cellIs" dxfId="429" priority="63" stopIfTrue="1" operator="lessThan">
      <formula>1</formula>
    </cfRule>
    <cfRule type="cellIs" dxfId="428" priority="64" stopIfTrue="1" operator="greaterThan">
      <formula>1</formula>
    </cfRule>
  </conditionalFormatting>
  <conditionalFormatting sqref="F35:F39 F41 F12:F23 L12:L23">
    <cfRule type="cellIs" dxfId="427" priority="61" operator="lessThan">
      <formula>1</formula>
    </cfRule>
    <cfRule type="cellIs" dxfId="426" priority="62" operator="greaterThan">
      <formula>1</formula>
    </cfRule>
  </conditionalFormatting>
  <conditionalFormatting sqref="G35:G39 G41 G12:G23 M12:M23">
    <cfRule type="cellIs" dxfId="425" priority="59" operator="lessThan">
      <formula>0</formula>
    </cfRule>
    <cfRule type="cellIs" dxfId="424" priority="60" operator="greaterThan">
      <formula>0</formula>
    </cfRule>
  </conditionalFormatting>
  <conditionalFormatting sqref="G24:G29">
    <cfRule type="cellIs" dxfId="423" priority="51" operator="lessThan">
      <formula>0</formula>
    </cfRule>
    <cfRule type="cellIs" dxfId="422" priority="52" operator="greaterThan">
      <formula>0</formula>
    </cfRule>
  </conditionalFormatting>
  <conditionalFormatting sqref="F24:F29">
    <cfRule type="cellIs" dxfId="421" priority="53" operator="lessThan">
      <formula>1</formula>
    </cfRule>
    <cfRule type="cellIs" dxfId="420" priority="54" operator="greaterThan">
      <formula>1</formula>
    </cfRule>
  </conditionalFormatting>
  <conditionalFormatting sqref="M24:M29">
    <cfRule type="cellIs" dxfId="419" priority="39" operator="lessThan">
      <formula>0</formula>
    </cfRule>
    <cfRule type="cellIs" dxfId="418" priority="40" operator="greaterThan">
      <formula>0</formula>
    </cfRule>
  </conditionalFormatting>
  <conditionalFormatting sqref="L24:L29">
    <cfRule type="cellIs" dxfId="417" priority="41" operator="lessThan">
      <formula>1</formula>
    </cfRule>
    <cfRule type="cellIs" dxfId="416" priority="42" operator="greaterThan">
      <formula>1</formula>
    </cfRule>
  </conditionalFormatting>
  <conditionalFormatting sqref="G42">
    <cfRule type="cellIs" dxfId="415" priority="31" operator="lessThan">
      <formula>0</formula>
    </cfRule>
    <cfRule type="cellIs" dxfId="414" priority="32" operator="greaterThan">
      <formula>0</formula>
    </cfRule>
  </conditionalFormatting>
  <conditionalFormatting sqref="F42">
    <cfRule type="cellIs" dxfId="413" priority="33" operator="lessThan">
      <formula>1</formula>
    </cfRule>
    <cfRule type="cellIs" dxfId="412" priority="34" operator="greaterThan">
      <formula>1</formula>
    </cfRule>
  </conditionalFormatting>
  <conditionalFormatting sqref="G34">
    <cfRule type="cellIs" dxfId="411" priority="25" operator="lessThan">
      <formula>0</formula>
    </cfRule>
    <cfRule type="cellIs" dxfId="410" priority="26" operator="greaterThan">
      <formula>0</formula>
    </cfRule>
  </conditionalFormatting>
  <conditionalFormatting sqref="S34">
    <cfRule type="cellIs" dxfId="409" priority="23" stopIfTrue="1" operator="lessThan">
      <formula>1</formula>
    </cfRule>
    <cfRule type="cellIs" dxfId="408" priority="24" stopIfTrue="1" operator="greaterThan">
      <formula>1</formula>
    </cfRule>
  </conditionalFormatting>
  <conditionalFormatting sqref="F34">
    <cfRule type="cellIs" dxfId="407" priority="21" operator="lessThan">
      <formula>1</formula>
    </cfRule>
    <cfRule type="cellIs" dxfId="406" priority="22" operator="greaterThan">
      <formula>1</formula>
    </cfRule>
  </conditionalFormatting>
  <conditionalFormatting sqref="T43:T44">
    <cfRule type="cellIs" dxfId="405" priority="19" operator="lessThan">
      <formula>1</formula>
    </cfRule>
    <cfRule type="cellIs" dxfId="404" priority="20" operator="greaterThan">
      <formula>1</formula>
    </cfRule>
  </conditionalFormatting>
  <conditionalFormatting sqref="T43:T44">
    <cfRule type="cellIs" dxfId="403" priority="18" operator="lessThan">
      <formula>1</formula>
    </cfRule>
  </conditionalFormatting>
  <conditionalFormatting sqref="F44">
    <cfRule type="cellIs" dxfId="402" priority="16" operator="lessThan">
      <formula>1</formula>
    </cfRule>
    <cfRule type="cellIs" dxfId="401" priority="17" operator="greaterThan">
      <formula>1</formula>
    </cfRule>
  </conditionalFormatting>
  <conditionalFormatting sqref="G44">
    <cfRule type="cellIs" dxfId="400" priority="14" operator="lessThan">
      <formula>0</formula>
    </cfRule>
    <cfRule type="cellIs" dxfId="399" priority="15" operator="greaterThan">
      <formula>0</formula>
    </cfRule>
  </conditionalFormatting>
  <conditionalFormatting sqref="S44">
    <cfRule type="cellIs" dxfId="398" priority="13" operator="lessThan">
      <formula>0</formula>
    </cfRule>
  </conditionalFormatting>
  <conditionalFormatting sqref="L44">
    <cfRule type="cellIs" dxfId="397" priority="11" operator="lessThan">
      <formula>1</formula>
    </cfRule>
    <cfRule type="cellIs" dxfId="396" priority="12" operator="greaterThan">
      <formula>1</formula>
    </cfRule>
  </conditionalFormatting>
  <conditionalFormatting sqref="M44">
    <cfRule type="cellIs" dxfId="395" priority="9" operator="lessThan">
      <formula>0</formula>
    </cfRule>
    <cfRule type="cellIs" dxfId="394" priority="10" operator="greaterThan">
      <formula>0</formula>
    </cfRule>
  </conditionalFormatting>
  <conditionalFormatting sqref="K44">
    <cfRule type="cellIs" dxfId="393" priority="7" operator="lessThan">
      <formula>0</formula>
    </cfRule>
    <cfRule type="cellIs" dxfId="392" priority="8" operator="greaterThan">
      <formula>0</formula>
    </cfRule>
  </conditionalFormatting>
  <conditionalFormatting sqref="S40:Y40">
    <cfRule type="cellIs" dxfId="391" priority="5" stopIfTrue="1" operator="lessThan">
      <formula>1</formula>
    </cfRule>
    <cfRule type="cellIs" dxfId="390" priority="6" stopIfTrue="1" operator="greaterThan">
      <formula>1</formula>
    </cfRule>
  </conditionalFormatting>
  <conditionalFormatting sqref="F40">
    <cfRule type="cellIs" dxfId="389" priority="3" operator="lessThan">
      <formula>1</formula>
    </cfRule>
    <cfRule type="cellIs" dxfId="388" priority="4" operator="greaterThan">
      <formula>1</formula>
    </cfRule>
  </conditionalFormatting>
  <conditionalFormatting sqref="G40">
    <cfRule type="cellIs" dxfId="387" priority="1" operator="lessThan">
      <formula>0</formula>
    </cfRule>
    <cfRule type="cellIs" dxfId="386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limo unesite broj." sqref="P45:Y49 S42:Y42 J45:M49 S34 D45:E49 J35:M41 P35:Y41 J12:K23 P19:R23 D12:E23 P12:Y18 S19:Y29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45:O49 D44:S44 F34 F45:I49 F35:I42 N35:O41 L12:O29 F12:I29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33"/>
  <sheetViews>
    <sheetView topLeftCell="A19" zoomScale="110" zoomScaleNormal="110" workbookViewId="0">
      <selection activeCell="A29" sqref="A29:XFD29"/>
    </sheetView>
  </sheetViews>
  <sheetFormatPr defaultColWidth="0" defaultRowHeight="0" customHeight="1" zeroHeight="1" x14ac:dyDescent="0.25"/>
  <cols>
    <col min="1" max="1" width="1" style="282" customWidth="1"/>
    <col min="2" max="2" width="4.5703125" style="282" customWidth="1"/>
    <col min="3" max="3" width="13" style="282" customWidth="1"/>
    <col min="4" max="5" width="10.5703125" style="271" customWidth="1"/>
    <col min="6" max="6" width="6.5703125" style="271" customWidth="1"/>
    <col min="7" max="7" width="9.285156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8"/>
      <c r="B4" s="1102" t="s">
        <v>262</v>
      </c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2"/>
      <c r="P4" s="1102"/>
      <c r="Q4" s="1102"/>
      <c r="R4" s="1102"/>
      <c r="S4" s="1102"/>
      <c r="T4" s="663"/>
      <c r="U4" s="663"/>
      <c r="V4" s="663"/>
      <c r="W4" s="663"/>
      <c r="X4" s="663"/>
      <c r="Y4" s="663"/>
      <c r="Z4" s="308"/>
      <c r="AA4" s="308"/>
    </row>
    <row r="5" spans="1:27" s="269" customFormat="1" ht="15.6" customHeight="1" x14ac:dyDescent="0.25">
      <c r="A5" s="309"/>
      <c r="B5" s="1103" t="str">
        <f>'01-01'!B5:Q5</f>
        <v>za period od 01.01. do 31.01.2019. godine.</v>
      </c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3"/>
      <c r="P5" s="1103"/>
      <c r="Q5" s="1103"/>
      <c r="R5" s="1103"/>
      <c r="S5" s="1103"/>
      <c r="T5" s="664"/>
      <c r="U5" s="664"/>
      <c r="V5" s="664"/>
      <c r="W5" s="664"/>
      <c r="X5" s="664"/>
      <c r="Y5" s="664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1120" t="s">
        <v>301</v>
      </c>
      <c r="C7" s="1120"/>
      <c r="D7" s="1120"/>
      <c r="E7" s="1120"/>
      <c r="F7" s="1120"/>
      <c r="G7" s="1120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1104" t="s">
        <v>179</v>
      </c>
      <c r="S7" s="1104"/>
      <c r="T7" s="432"/>
      <c r="U7" s="432"/>
      <c r="V7" s="432"/>
      <c r="W7" s="432"/>
      <c r="X7" s="432"/>
      <c r="Y7" s="432"/>
    </row>
    <row r="8" spans="1:27" s="269" customFormat="1" ht="17.25" customHeight="1" x14ac:dyDescent="0.25">
      <c r="A8" s="1105"/>
      <c r="B8" s="1106" t="s">
        <v>84</v>
      </c>
      <c r="C8" s="1109" t="s">
        <v>263</v>
      </c>
      <c r="D8" s="1112" t="s">
        <v>93</v>
      </c>
      <c r="E8" s="1113"/>
      <c r="F8" s="1113"/>
      <c r="G8" s="1113"/>
      <c r="H8" s="666"/>
      <c r="I8" s="666"/>
      <c r="J8" s="1112" t="s">
        <v>52</v>
      </c>
      <c r="K8" s="1113"/>
      <c r="L8" s="1113"/>
      <c r="M8" s="1113"/>
      <c r="N8" s="1113"/>
      <c r="O8" s="1113"/>
      <c r="P8" s="302"/>
      <c r="Q8" s="1114" t="s">
        <v>233</v>
      </c>
      <c r="R8" s="1115"/>
      <c r="S8" s="1116"/>
      <c r="T8" s="950"/>
      <c r="U8" s="950"/>
      <c r="V8" s="950"/>
      <c r="W8" s="950"/>
      <c r="X8" s="950"/>
      <c r="Y8" s="950"/>
    </row>
    <row r="9" spans="1:27" s="269" customFormat="1" ht="15" customHeight="1" x14ac:dyDescent="0.25">
      <c r="A9" s="1105"/>
      <c r="B9" s="1107"/>
      <c r="C9" s="1110"/>
      <c r="D9" s="1123" t="s">
        <v>162</v>
      </c>
      <c r="E9" s="1124"/>
      <c r="F9" s="1137" t="str">
        <f>'01-01'!H9:H10</f>
        <v>Indeks19/18</v>
      </c>
      <c r="G9" s="1212" t="str">
        <f>'01-11'!G9:G10</f>
        <v>Razlika 19(-)18</v>
      </c>
      <c r="H9" s="1123" t="s">
        <v>223</v>
      </c>
      <c r="I9" s="1124"/>
      <c r="J9" s="1123" t="s">
        <v>162</v>
      </c>
      <c r="K9" s="1124"/>
      <c r="L9" s="1137" t="str">
        <f>F9</f>
        <v>Indeks19/18</v>
      </c>
      <c r="M9" s="1137" t="str">
        <f>G9</f>
        <v>Razlika 19(-)18</v>
      </c>
      <c r="N9" s="1123" t="s">
        <v>223</v>
      </c>
      <c r="O9" s="1124"/>
      <c r="P9" s="390"/>
      <c r="Q9" s="1097" t="s">
        <v>265</v>
      </c>
      <c r="R9" s="1098"/>
      <c r="S9" s="1118" t="str">
        <f>F9</f>
        <v>Indeks19/18</v>
      </c>
      <c r="T9" s="345"/>
      <c r="U9" s="345"/>
      <c r="V9" s="345"/>
      <c r="W9" s="345"/>
      <c r="X9" s="345"/>
      <c r="Y9" s="345"/>
    </row>
    <row r="10" spans="1:27" s="269" customFormat="1" ht="16.149999999999999" customHeight="1" x14ac:dyDescent="0.25">
      <c r="A10" s="665"/>
      <c r="B10" s="1108"/>
      <c r="C10" s="1111"/>
      <c r="D10" s="662" t="str">
        <f>'01-01'!D10</f>
        <v>I-I-2018</v>
      </c>
      <c r="E10" s="662" t="str">
        <f>'01-01'!E10</f>
        <v>I-I-2019</v>
      </c>
      <c r="F10" s="1119"/>
      <c r="G10" s="1213"/>
      <c r="H10" s="369" t="str">
        <f>D10</f>
        <v>I-I-2018</v>
      </c>
      <c r="I10" s="369" t="str">
        <f>E10</f>
        <v>I-I-2019</v>
      </c>
      <c r="J10" s="662" t="str">
        <f>D10</f>
        <v>I-I-2018</v>
      </c>
      <c r="K10" s="662" t="str">
        <f>E10</f>
        <v>I-I-2019</v>
      </c>
      <c r="L10" s="1119"/>
      <c r="M10" s="1119"/>
      <c r="N10" s="369" t="str">
        <f>D10</f>
        <v>I-I-2018</v>
      </c>
      <c r="O10" s="369" t="str">
        <f>E10</f>
        <v>I-I-2019</v>
      </c>
      <c r="P10" s="667"/>
      <c r="Q10" s="662" t="str">
        <f>D10</f>
        <v>I-I-2018</v>
      </c>
      <c r="R10" s="662" t="str">
        <f>E10</f>
        <v>I-I-2019</v>
      </c>
      <c r="S10" s="1119"/>
      <c r="T10" s="345"/>
      <c r="U10" s="345"/>
      <c r="V10" s="345"/>
      <c r="W10" s="345"/>
      <c r="X10" s="345"/>
      <c r="Y10" s="345"/>
    </row>
    <row r="11" spans="1:27" s="269" customFormat="1" ht="9" customHeight="1" x14ac:dyDescent="0.25">
      <c r="A11" s="305"/>
      <c r="B11" s="396"/>
      <c r="C11" s="397"/>
      <c r="D11" s="677"/>
      <c r="E11" s="677"/>
      <c r="F11" s="677"/>
      <c r="G11" s="677"/>
      <c r="H11" s="677"/>
      <c r="I11" s="677"/>
      <c r="J11" s="1013"/>
      <c r="K11" s="1013"/>
      <c r="L11" s="677"/>
      <c r="M11" s="677"/>
      <c r="N11" s="677"/>
      <c r="O11" s="677"/>
      <c r="P11" s="345"/>
      <c r="Q11" s="677"/>
      <c r="R11" s="677"/>
      <c r="S11" s="676"/>
      <c r="T11" s="345"/>
      <c r="U11" s="345"/>
      <c r="V11" s="345"/>
      <c r="W11" s="345"/>
      <c r="X11" s="345"/>
      <c r="Y11" s="345"/>
    </row>
    <row r="12" spans="1:27" s="269" customFormat="1" ht="16.899999999999999" customHeight="1" x14ac:dyDescent="0.25">
      <c r="A12" s="290"/>
      <c r="B12" s="287" t="s">
        <v>53</v>
      </c>
      <c r="C12" s="669" t="s">
        <v>170</v>
      </c>
      <c r="D12" s="641">
        <v>1904602</v>
      </c>
      <c r="E12" s="603">
        <v>2163147</v>
      </c>
      <c r="F12" s="567">
        <f t="shared" ref="F12:F23" si="0">IF(D12=0,"",E12/D12)</f>
        <v>1.1357475210043884</v>
      </c>
      <c r="G12" s="672">
        <f t="shared" ref="G12:G23" si="1">SUM(E12)-D12</f>
        <v>258545</v>
      </c>
      <c r="H12" s="566">
        <f t="shared" ref="H12:H23" si="2">SUM(D12)/$D$24</f>
        <v>0.17086391958154443</v>
      </c>
      <c r="I12" s="1052">
        <f t="shared" ref="I12:I23" si="3">SUM(E12)/$E$24</f>
        <v>0.18476685041590216</v>
      </c>
      <c r="J12" s="1056">
        <v>222632</v>
      </c>
      <c r="K12" s="1056">
        <v>130335</v>
      </c>
      <c r="L12" s="1053">
        <f t="shared" ref="L12:L23" si="4">IF(J12=0,"",K12/J12)</f>
        <v>0.58542797082180464</v>
      </c>
      <c r="M12" s="672">
        <f t="shared" ref="M12:M23" si="5">SUM(K12)-J12</f>
        <v>-92297</v>
      </c>
      <c r="N12" s="566">
        <f t="shared" ref="N12:N23" si="6">SUM(J12)/$J$24</f>
        <v>0.22807197269266546</v>
      </c>
      <c r="O12" s="571">
        <f t="shared" ref="O12:O23" si="7">SUM(K12)/$K$24</f>
        <v>0.14862018753271217</v>
      </c>
      <c r="P12" s="374"/>
      <c r="Q12" s="372">
        <f t="shared" ref="Q12:Q23" si="8">SUM(D12+J12)</f>
        <v>2127234</v>
      </c>
      <c r="R12" s="376">
        <f t="shared" ref="R12:R23" si="9">SUM(E12+K12)</f>
        <v>2293482</v>
      </c>
      <c r="S12" s="490">
        <f t="shared" ref="S12:S23" si="10">IF(Q12=0,"",R12/Q12)</f>
        <v>1.0781521920014441</v>
      </c>
      <c r="T12" s="598"/>
      <c r="U12" s="598"/>
      <c r="V12" s="598"/>
      <c r="W12" s="598"/>
      <c r="X12" s="598"/>
      <c r="Y12" s="598"/>
    </row>
    <row r="13" spans="1:27" s="269" customFormat="1" ht="16.899999999999999" customHeight="1" x14ac:dyDescent="0.25">
      <c r="A13" s="674"/>
      <c r="B13" s="287" t="s">
        <v>55</v>
      </c>
      <c r="C13" s="669" t="s">
        <v>165</v>
      </c>
      <c r="D13" s="641">
        <v>2472804</v>
      </c>
      <c r="E13" s="603">
        <v>2233500</v>
      </c>
      <c r="F13" s="567">
        <f t="shared" si="0"/>
        <v>0.90322564990998078</v>
      </c>
      <c r="G13" s="672">
        <f t="shared" si="1"/>
        <v>-239304</v>
      </c>
      <c r="H13" s="566">
        <f t="shared" si="2"/>
        <v>0.22183793978842895</v>
      </c>
      <c r="I13" s="1052">
        <f t="shared" si="3"/>
        <v>0.19077610555543265</v>
      </c>
      <c r="J13" s="1056">
        <v>169310</v>
      </c>
      <c r="K13" s="1056">
        <v>33134</v>
      </c>
      <c r="L13" s="1053">
        <f t="shared" si="4"/>
        <v>0.19570019490874727</v>
      </c>
      <c r="M13" s="672">
        <f t="shared" si="5"/>
        <v>-136176</v>
      </c>
      <c r="N13" s="566">
        <f t="shared" si="6"/>
        <v>0.17344705925740769</v>
      </c>
      <c r="O13" s="571">
        <f t="shared" si="7"/>
        <v>3.7782493525982161E-2</v>
      </c>
      <c r="P13" s="374"/>
      <c r="Q13" s="372">
        <f t="shared" si="8"/>
        <v>2642114</v>
      </c>
      <c r="R13" s="376">
        <f t="shared" si="9"/>
        <v>2266634</v>
      </c>
      <c r="S13" s="490">
        <f t="shared" si="10"/>
        <v>0.85788652571387913</v>
      </c>
      <c r="T13" s="598"/>
      <c r="U13" s="598"/>
      <c r="V13" s="598"/>
      <c r="W13" s="598"/>
      <c r="X13" s="598"/>
      <c r="Y13" s="598"/>
    </row>
    <row r="14" spans="1:27" ht="16.899999999999999" customHeight="1" x14ac:dyDescent="0.25">
      <c r="A14" s="290"/>
      <c r="B14" s="288" t="s">
        <v>57</v>
      </c>
      <c r="C14" s="669" t="s">
        <v>168</v>
      </c>
      <c r="D14" s="641">
        <v>1650520</v>
      </c>
      <c r="E14" s="603">
        <v>1908503</v>
      </c>
      <c r="F14" s="567">
        <f t="shared" si="0"/>
        <v>1.1563040738676296</v>
      </c>
      <c r="G14" s="672">
        <f t="shared" si="1"/>
        <v>257983</v>
      </c>
      <c r="H14" s="566">
        <f t="shared" si="2"/>
        <v>0.14806994665958068</v>
      </c>
      <c r="I14" s="1052">
        <f t="shared" si="3"/>
        <v>0.16301623898852022</v>
      </c>
      <c r="J14" s="1056">
        <v>6292</v>
      </c>
      <c r="K14" s="1056">
        <v>5458</v>
      </c>
      <c r="L14" s="1053">
        <f t="shared" si="4"/>
        <v>0.8674507310870947</v>
      </c>
      <c r="M14" s="672">
        <f t="shared" si="5"/>
        <v>-834</v>
      </c>
      <c r="N14" s="566">
        <f t="shared" si="6"/>
        <v>6.4457438830996935E-3</v>
      </c>
      <c r="O14" s="571">
        <f t="shared" si="7"/>
        <v>6.2237233556108728E-3</v>
      </c>
      <c r="P14" s="374"/>
      <c r="Q14" s="372">
        <f t="shared" si="8"/>
        <v>1656812</v>
      </c>
      <c r="R14" s="376">
        <f t="shared" si="9"/>
        <v>1913961</v>
      </c>
      <c r="S14" s="490">
        <f t="shared" si="10"/>
        <v>1.1552071085916809</v>
      </c>
      <c r="T14" s="598"/>
      <c r="U14" s="598"/>
      <c r="V14" s="598"/>
      <c r="W14" s="598"/>
      <c r="X14" s="598"/>
      <c r="Y14" s="598"/>
    </row>
    <row r="15" spans="1:27" ht="16.899999999999999" customHeight="1" x14ac:dyDescent="0.25">
      <c r="A15" s="290"/>
      <c r="B15" s="288" t="s">
        <v>59</v>
      </c>
      <c r="C15" s="669" t="s">
        <v>169</v>
      </c>
      <c r="D15" s="641">
        <v>1712211</v>
      </c>
      <c r="E15" s="603">
        <v>1766029</v>
      </c>
      <c r="F15" s="567">
        <f t="shared" si="0"/>
        <v>1.0314318737585497</v>
      </c>
      <c r="G15" s="672">
        <f t="shared" si="1"/>
        <v>53818</v>
      </c>
      <c r="H15" s="566">
        <f t="shared" si="2"/>
        <v>0.15360431345269812</v>
      </c>
      <c r="I15" s="1052">
        <f t="shared" si="3"/>
        <v>0.15084671364134997</v>
      </c>
      <c r="J15" s="1056">
        <v>0</v>
      </c>
      <c r="K15" s="1056">
        <v>0</v>
      </c>
      <c r="L15" s="1053" t="str">
        <f t="shared" si="4"/>
        <v/>
      </c>
      <c r="M15" s="672">
        <f t="shared" si="5"/>
        <v>0</v>
      </c>
      <c r="N15" s="566">
        <f t="shared" si="6"/>
        <v>0</v>
      </c>
      <c r="O15" s="571">
        <f t="shared" si="7"/>
        <v>0</v>
      </c>
      <c r="P15" s="374"/>
      <c r="Q15" s="372">
        <f t="shared" si="8"/>
        <v>1712211</v>
      </c>
      <c r="R15" s="376">
        <f t="shared" si="9"/>
        <v>1766029</v>
      </c>
      <c r="S15" s="490">
        <f t="shared" si="10"/>
        <v>1.0314318737585497</v>
      </c>
      <c r="T15" s="598"/>
      <c r="U15" s="598"/>
      <c r="V15" s="598"/>
      <c r="W15" s="598"/>
      <c r="X15" s="598"/>
      <c r="Y15" s="598"/>
    </row>
    <row r="16" spans="1:27" ht="16.899999999999999" customHeight="1" x14ac:dyDescent="0.25">
      <c r="A16" s="674"/>
      <c r="B16" s="287" t="s">
        <v>61</v>
      </c>
      <c r="C16" s="669" t="s">
        <v>330</v>
      </c>
      <c r="D16" s="641">
        <v>691267</v>
      </c>
      <c r="E16" s="603">
        <v>999782</v>
      </c>
      <c r="F16" s="567">
        <f t="shared" si="0"/>
        <v>1.4463036713744473</v>
      </c>
      <c r="G16" s="672">
        <f t="shared" si="1"/>
        <v>308515</v>
      </c>
      <c r="H16" s="566">
        <f t="shared" si="2"/>
        <v>6.2014315377898095E-2</v>
      </c>
      <c r="I16" s="1052">
        <f t="shared" si="3"/>
        <v>8.5397141869004503E-2</v>
      </c>
      <c r="J16" s="1056">
        <v>240239</v>
      </c>
      <c r="K16" s="1056">
        <v>300972</v>
      </c>
      <c r="L16" s="1053">
        <f t="shared" si="4"/>
        <v>1.2528024175924808</v>
      </c>
      <c r="M16" s="672">
        <f t="shared" si="5"/>
        <v>60733</v>
      </c>
      <c r="N16" s="566">
        <f t="shared" si="6"/>
        <v>0.2461091965562599</v>
      </c>
      <c r="O16" s="571">
        <f t="shared" si="7"/>
        <v>0.34319649428085663</v>
      </c>
      <c r="P16" s="374"/>
      <c r="Q16" s="372">
        <f t="shared" si="8"/>
        <v>931506</v>
      </c>
      <c r="R16" s="376">
        <f t="shared" si="9"/>
        <v>1300754</v>
      </c>
      <c r="S16" s="490">
        <f t="shared" si="10"/>
        <v>1.3963989496578659</v>
      </c>
      <c r="T16" s="598"/>
      <c r="U16" s="598"/>
      <c r="V16" s="598"/>
      <c r="W16" s="598"/>
      <c r="X16" s="598"/>
      <c r="Y16" s="598"/>
    </row>
    <row r="17" spans="1:36" ht="16.899999999999999" customHeight="1" x14ac:dyDescent="0.25">
      <c r="A17" s="290"/>
      <c r="B17" s="288" t="s">
        <v>63</v>
      </c>
      <c r="C17" s="929" t="s">
        <v>166</v>
      </c>
      <c r="D17" s="641">
        <v>976067</v>
      </c>
      <c r="E17" s="603">
        <v>972195</v>
      </c>
      <c r="F17" s="567">
        <f t="shared" si="0"/>
        <v>0.99603305920597662</v>
      </c>
      <c r="G17" s="672">
        <f t="shared" si="1"/>
        <v>-3872</v>
      </c>
      <c r="H17" s="566">
        <f t="shared" si="2"/>
        <v>8.7564033532569696E-2</v>
      </c>
      <c r="I17" s="1052">
        <f t="shared" si="3"/>
        <v>8.3040777228772705E-2</v>
      </c>
      <c r="J17" s="1056">
        <v>270827</v>
      </c>
      <c r="K17" s="1056">
        <v>308618</v>
      </c>
      <c r="L17" s="1053">
        <f t="shared" si="4"/>
        <v>1.139539263071998</v>
      </c>
      <c r="M17" s="672">
        <f t="shared" si="5"/>
        <v>37791</v>
      </c>
      <c r="N17" s="566">
        <f t="shared" si="6"/>
        <v>0.27744460880931993</v>
      </c>
      <c r="O17" s="571">
        <f t="shared" si="7"/>
        <v>0.35191518038877173</v>
      </c>
      <c r="P17" s="374"/>
      <c r="Q17" s="372">
        <f t="shared" si="8"/>
        <v>1246894</v>
      </c>
      <c r="R17" s="376">
        <f t="shared" si="9"/>
        <v>1280813</v>
      </c>
      <c r="S17" s="490">
        <f t="shared" si="10"/>
        <v>1.027202793501292</v>
      </c>
      <c r="T17" s="598"/>
      <c r="U17" s="598"/>
      <c r="V17" s="598"/>
      <c r="W17" s="598"/>
      <c r="X17" s="598"/>
      <c r="Y17" s="598"/>
    </row>
    <row r="18" spans="1:36" ht="16.899999999999999" customHeight="1" x14ac:dyDescent="0.25">
      <c r="A18" s="290"/>
      <c r="B18" s="288" t="s">
        <v>65</v>
      </c>
      <c r="C18" s="795" t="s">
        <v>324</v>
      </c>
      <c r="D18" s="641">
        <v>1078621</v>
      </c>
      <c r="E18" s="603">
        <v>1180853</v>
      </c>
      <c r="F18" s="567">
        <f t="shared" si="0"/>
        <v>1.09478027963483</v>
      </c>
      <c r="G18" s="672">
        <f t="shared" si="1"/>
        <v>102232</v>
      </c>
      <c r="H18" s="566">
        <f t="shared" si="2"/>
        <v>9.6764264556566157E-2</v>
      </c>
      <c r="I18" s="1052">
        <f t="shared" si="3"/>
        <v>0.10086345940158913</v>
      </c>
      <c r="J18" s="1056">
        <v>47588</v>
      </c>
      <c r="K18" s="1056">
        <v>79495</v>
      </c>
      <c r="L18" s="1053">
        <f t="shared" si="4"/>
        <v>1.6704841556694965</v>
      </c>
      <c r="M18" s="672">
        <f t="shared" si="5"/>
        <v>31907</v>
      </c>
      <c r="N18" s="566">
        <f t="shared" si="6"/>
        <v>4.8750804181333159E-2</v>
      </c>
      <c r="O18" s="571">
        <f t="shared" si="7"/>
        <v>9.0647652648275248E-2</v>
      </c>
      <c r="P18" s="374"/>
      <c r="Q18" s="372">
        <f t="shared" si="8"/>
        <v>1126209</v>
      </c>
      <c r="R18" s="376">
        <f t="shared" si="9"/>
        <v>1260348</v>
      </c>
      <c r="S18" s="490">
        <f t="shared" si="10"/>
        <v>1.1191066667021841</v>
      </c>
      <c r="T18" s="598"/>
      <c r="U18" s="598"/>
      <c r="V18" s="598"/>
      <c r="W18" s="598"/>
      <c r="X18" s="598"/>
      <c r="Y18" s="598"/>
    </row>
    <row r="19" spans="1:36" ht="16.899999999999999" customHeight="1" x14ac:dyDescent="0.25">
      <c r="A19" s="674"/>
      <c r="B19" s="287" t="s">
        <v>66</v>
      </c>
      <c r="C19" s="796" t="s">
        <v>167</v>
      </c>
      <c r="D19" s="641">
        <v>246994</v>
      </c>
      <c r="E19" s="603">
        <v>245612</v>
      </c>
      <c r="F19" s="567">
        <f t="shared" si="0"/>
        <v>0.99440472238192024</v>
      </c>
      <c r="G19" s="672">
        <f t="shared" si="1"/>
        <v>-1382</v>
      </c>
      <c r="H19" s="566">
        <f t="shared" si="2"/>
        <v>2.2158100722945783E-2</v>
      </c>
      <c r="I19" s="1052">
        <f t="shared" si="3"/>
        <v>2.0979136260434711E-2</v>
      </c>
      <c r="J19" s="1056">
        <v>0</v>
      </c>
      <c r="K19" s="1056">
        <v>408</v>
      </c>
      <c r="L19" s="1053" t="str">
        <f t="shared" si="4"/>
        <v/>
      </c>
      <c r="M19" s="672">
        <f t="shared" si="5"/>
        <v>408</v>
      </c>
      <c r="N19" s="566">
        <f t="shared" si="6"/>
        <v>0</v>
      </c>
      <c r="O19" s="571">
        <f t="shared" si="7"/>
        <v>4.6523985509146866E-4</v>
      </c>
      <c r="P19" s="374"/>
      <c r="Q19" s="372">
        <f t="shared" si="8"/>
        <v>246994</v>
      </c>
      <c r="R19" s="376">
        <f t="shared" si="9"/>
        <v>246020</v>
      </c>
      <c r="S19" s="490">
        <f t="shared" si="10"/>
        <v>0.99605658437047051</v>
      </c>
      <c r="T19" s="598"/>
      <c r="U19" s="598"/>
      <c r="V19" s="598"/>
      <c r="W19" s="598"/>
      <c r="X19" s="598"/>
      <c r="Y19" s="598"/>
    </row>
    <row r="20" spans="1:36" ht="16.899999999999999" customHeight="1" x14ac:dyDescent="0.25">
      <c r="A20" s="290"/>
      <c r="B20" s="288" t="s">
        <v>67</v>
      </c>
      <c r="C20" s="669" t="s">
        <v>164</v>
      </c>
      <c r="D20" s="641">
        <v>243402</v>
      </c>
      <c r="E20" s="603">
        <v>199284</v>
      </c>
      <c r="F20" s="567">
        <f t="shared" si="0"/>
        <v>0.81874429955382455</v>
      </c>
      <c r="G20" s="672">
        <f t="shared" si="1"/>
        <v>-44118</v>
      </c>
      <c r="H20" s="566">
        <f t="shared" si="2"/>
        <v>2.1835858491163547E-2</v>
      </c>
      <c r="I20" s="1052">
        <f t="shared" si="3"/>
        <v>1.7021994815092385E-2</v>
      </c>
      <c r="J20" s="1056">
        <v>0</v>
      </c>
      <c r="K20" s="1056">
        <v>9796</v>
      </c>
      <c r="L20" s="1053" t="str">
        <f t="shared" si="4"/>
        <v/>
      </c>
      <c r="M20" s="672">
        <f t="shared" si="5"/>
        <v>9796</v>
      </c>
      <c r="N20" s="566">
        <f t="shared" si="6"/>
        <v>0</v>
      </c>
      <c r="O20" s="571">
        <f t="shared" si="7"/>
        <v>1.1170317697245163E-2</v>
      </c>
      <c r="P20" s="374"/>
      <c r="Q20" s="372">
        <f t="shared" si="8"/>
        <v>243402</v>
      </c>
      <c r="R20" s="376">
        <f t="shared" si="9"/>
        <v>209080</v>
      </c>
      <c r="S20" s="490">
        <f t="shared" si="10"/>
        <v>0.85899047666001105</v>
      </c>
      <c r="T20" s="598"/>
      <c r="U20" s="598"/>
      <c r="V20" s="598"/>
      <c r="W20" s="598"/>
      <c r="X20" s="598"/>
      <c r="Y20" s="598"/>
    </row>
    <row r="21" spans="1:36" ht="16.899999999999999" customHeight="1" x14ac:dyDescent="0.25">
      <c r="A21" s="290"/>
      <c r="B21" s="288" t="s">
        <v>22</v>
      </c>
      <c r="C21" s="669" t="s">
        <v>163</v>
      </c>
      <c r="D21" s="641">
        <v>27442</v>
      </c>
      <c r="E21" s="603">
        <v>22649</v>
      </c>
      <c r="F21" s="567">
        <f t="shared" si="0"/>
        <v>0.82534071860651559</v>
      </c>
      <c r="G21" s="672">
        <f t="shared" si="1"/>
        <v>-4793</v>
      </c>
      <c r="H21" s="566">
        <f t="shared" si="2"/>
        <v>2.4618517050579293E-3</v>
      </c>
      <c r="I21" s="1052">
        <f t="shared" si="3"/>
        <v>1.9345816049809689E-3</v>
      </c>
      <c r="J21" s="1056">
        <v>3257</v>
      </c>
      <c r="K21" s="1056">
        <v>1645</v>
      </c>
      <c r="L21" s="1053">
        <f t="shared" si="4"/>
        <v>0.50506601166717835</v>
      </c>
      <c r="M21" s="672">
        <f t="shared" si="5"/>
        <v>-1612</v>
      </c>
      <c r="N21" s="566">
        <f t="shared" si="6"/>
        <v>3.3365842064932778E-3</v>
      </c>
      <c r="O21" s="571">
        <f t="shared" si="7"/>
        <v>1.8757832392781028E-3</v>
      </c>
      <c r="P21" s="374"/>
      <c r="Q21" s="372">
        <f t="shared" si="8"/>
        <v>30699</v>
      </c>
      <c r="R21" s="376">
        <f t="shared" si="9"/>
        <v>24294</v>
      </c>
      <c r="S21" s="490">
        <f t="shared" si="10"/>
        <v>0.79136128212645362</v>
      </c>
      <c r="T21" s="598"/>
      <c r="U21" s="598"/>
      <c r="V21" s="598"/>
      <c r="W21" s="598"/>
      <c r="X21" s="598"/>
      <c r="Y21" s="598"/>
    </row>
    <row r="22" spans="1:36" ht="16.899999999999999" customHeight="1" x14ac:dyDescent="0.25">
      <c r="A22" s="674"/>
      <c r="B22" s="287" t="s">
        <v>24</v>
      </c>
      <c r="C22" s="669" t="s">
        <v>328</v>
      </c>
      <c r="D22" s="641">
        <v>53391</v>
      </c>
      <c r="E22" s="603">
        <v>15887</v>
      </c>
      <c r="F22" s="567">
        <f t="shared" si="0"/>
        <v>0.29755951377572998</v>
      </c>
      <c r="G22" s="672">
        <f t="shared" si="1"/>
        <v>-37504</v>
      </c>
      <c r="H22" s="566">
        <f t="shared" si="2"/>
        <v>4.7897647541996899E-3</v>
      </c>
      <c r="I22" s="1052">
        <f t="shared" si="3"/>
        <v>1.3570002189205992E-3</v>
      </c>
      <c r="J22" s="1056">
        <v>15423</v>
      </c>
      <c r="K22" s="1056">
        <v>7106</v>
      </c>
      <c r="L22" s="1053">
        <f t="shared" si="4"/>
        <v>0.46074045257083579</v>
      </c>
      <c r="M22" s="672">
        <f t="shared" si="5"/>
        <v>-8317</v>
      </c>
      <c r="N22" s="566">
        <f t="shared" si="6"/>
        <v>1.5799858218221007E-2</v>
      </c>
      <c r="O22" s="571">
        <f t="shared" si="7"/>
        <v>8.1029274761764119E-3</v>
      </c>
      <c r="P22" s="374"/>
      <c r="Q22" s="372">
        <f t="shared" si="8"/>
        <v>68814</v>
      </c>
      <c r="R22" s="376">
        <f t="shared" si="9"/>
        <v>22993</v>
      </c>
      <c r="S22" s="490">
        <f t="shared" si="10"/>
        <v>0.33413258929868922</v>
      </c>
      <c r="T22" s="598"/>
      <c r="U22" s="598"/>
      <c r="V22" s="598"/>
      <c r="W22" s="598"/>
      <c r="X22" s="598"/>
      <c r="Y22" s="598"/>
    </row>
    <row r="23" spans="1:36" s="274" customFormat="1" ht="16.899999999999999" customHeight="1" x14ac:dyDescent="0.25">
      <c r="A23" s="290"/>
      <c r="B23" s="288" t="s">
        <v>26</v>
      </c>
      <c r="C23" s="669" t="s">
        <v>71</v>
      </c>
      <c r="D23" s="641">
        <v>89573</v>
      </c>
      <c r="E23" s="603">
        <v>0</v>
      </c>
      <c r="F23" s="567">
        <f t="shared" si="0"/>
        <v>0</v>
      </c>
      <c r="G23" s="672">
        <f t="shared" si="1"/>
        <v>-89573</v>
      </c>
      <c r="H23" s="566">
        <f t="shared" si="2"/>
        <v>8.03569137734691E-3</v>
      </c>
      <c r="I23" s="1052">
        <f t="shared" si="3"/>
        <v>0</v>
      </c>
      <c r="J23" s="1056">
        <v>580</v>
      </c>
      <c r="K23" s="1056">
        <v>0</v>
      </c>
      <c r="L23" s="1053">
        <f t="shared" si="4"/>
        <v>0</v>
      </c>
      <c r="M23" s="672">
        <f t="shared" si="5"/>
        <v>-580</v>
      </c>
      <c r="N23" s="566">
        <f t="shared" si="6"/>
        <v>5.9417219519990823E-4</v>
      </c>
      <c r="O23" s="571">
        <f t="shared" si="7"/>
        <v>0</v>
      </c>
      <c r="P23" s="374"/>
      <c r="Q23" s="372">
        <f t="shared" si="8"/>
        <v>90153</v>
      </c>
      <c r="R23" s="376">
        <f t="shared" si="9"/>
        <v>0</v>
      </c>
      <c r="S23" s="490">
        <f t="shared" si="10"/>
        <v>0</v>
      </c>
      <c r="T23" s="598"/>
      <c r="U23" s="598"/>
      <c r="V23" s="598"/>
      <c r="W23" s="598"/>
      <c r="X23" s="598"/>
      <c r="Y23" s="598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9.149999999999999" customHeight="1" x14ac:dyDescent="0.25">
      <c r="A24" s="292"/>
      <c r="B24" s="1239" t="s">
        <v>235</v>
      </c>
      <c r="C24" s="1240"/>
      <c r="D24" s="603">
        <f>SUM(D12:D23)</f>
        <v>11146894</v>
      </c>
      <c r="E24" s="604">
        <f>SUM(E12:E23)</f>
        <v>11707441</v>
      </c>
      <c r="F24" s="568">
        <f t="shared" ref="F24" si="11">IF(D24=0,"",E24/D24)</f>
        <v>1.0502872818203888</v>
      </c>
      <c r="G24" s="569">
        <f t="shared" ref="G24" si="12">SUM(E24)-D24</f>
        <v>560547</v>
      </c>
      <c r="H24" s="566"/>
      <c r="I24" s="571"/>
      <c r="J24" s="1054">
        <f>SUM(J12:J23)</f>
        <v>976148</v>
      </c>
      <c r="K24" s="1055">
        <f>SUM(K12:K23)</f>
        <v>876967</v>
      </c>
      <c r="L24" s="568">
        <f t="shared" ref="L24" si="13">IF(J24=0,"",K24/J24)</f>
        <v>0.89839553018599638</v>
      </c>
      <c r="M24" s="569">
        <f t="shared" ref="M24" si="14">SUM(K24)-J24</f>
        <v>-99181</v>
      </c>
      <c r="N24" s="566"/>
      <c r="O24" s="571"/>
      <c r="P24" s="381"/>
      <c r="Q24" s="380">
        <f>SUM(Q12:Q23)</f>
        <v>12123042</v>
      </c>
      <c r="R24" s="604">
        <f>SUM(R12:R23)</f>
        <v>12584408</v>
      </c>
      <c r="S24" s="492">
        <f t="shared" ref="S24" si="15">IF(Q24=0,"",R24/Q24)</f>
        <v>1.0380569497325836</v>
      </c>
      <c r="T24" s="394"/>
      <c r="U24" s="394"/>
      <c r="V24" s="394"/>
      <c r="W24" s="394"/>
      <c r="X24" s="394"/>
      <c r="Y24" s="394"/>
    </row>
    <row r="25" spans="1:36" s="266" customFormat="1" ht="9" customHeight="1" x14ac:dyDescent="0.25">
      <c r="A25" s="275"/>
      <c r="B25" s="275"/>
      <c r="C25" s="275"/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3"/>
      <c r="T25" s="493"/>
      <c r="U25" s="493"/>
      <c r="V25" s="493"/>
      <c r="W25" s="493"/>
      <c r="X25" s="493"/>
      <c r="Y25" s="493"/>
    </row>
    <row r="26" spans="1:36" s="266" customFormat="1" ht="9" customHeight="1" x14ac:dyDescent="0.25">
      <c r="A26" s="275"/>
      <c r="B26" s="275"/>
      <c r="C26" s="27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3"/>
      <c r="T26" s="493"/>
      <c r="U26" s="493"/>
      <c r="V26" s="493"/>
      <c r="W26" s="493"/>
      <c r="X26" s="493"/>
      <c r="Y26" s="493"/>
    </row>
    <row r="27" spans="1:36" s="266" customFormat="1" ht="99.75" customHeight="1" x14ac:dyDescent="0.25">
      <c r="A27" s="275"/>
      <c r="B27" s="275"/>
      <c r="C27" s="275"/>
      <c r="D27" s="495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5"/>
      <c r="R27" s="495"/>
      <c r="S27" s="493"/>
      <c r="T27" s="493"/>
      <c r="U27" s="493"/>
      <c r="V27" s="493"/>
      <c r="W27" s="493"/>
      <c r="X27" s="493"/>
      <c r="Y27" s="493"/>
    </row>
    <row r="28" spans="1:36" s="266" customFormat="1" ht="24.75" customHeight="1" x14ac:dyDescent="0.25">
      <c r="A28" s="275"/>
      <c r="B28" s="275"/>
      <c r="C28" s="275"/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3"/>
      <c r="T28" s="493"/>
      <c r="U28" s="493"/>
      <c r="V28" s="493"/>
      <c r="W28" s="493"/>
      <c r="X28" s="493"/>
      <c r="Y28" s="493"/>
    </row>
    <row r="29" spans="1:36" s="266" customFormat="1" ht="24.75" customHeight="1" x14ac:dyDescent="0.25">
      <c r="A29" s="275"/>
      <c r="B29" s="275"/>
      <c r="C29" s="275"/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3"/>
      <c r="T29" s="493"/>
      <c r="U29" s="493"/>
      <c r="V29" s="493"/>
      <c r="W29" s="493"/>
      <c r="X29" s="493"/>
      <c r="Y29" s="493"/>
    </row>
    <row r="30" spans="1:36" s="266" customFormat="1" ht="30.75" customHeight="1" x14ac:dyDescent="0.25">
      <c r="A30" s="275"/>
      <c r="B30" s="275"/>
      <c r="C30" s="27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3"/>
      <c r="T30" s="493"/>
      <c r="U30" s="493"/>
      <c r="V30" s="493"/>
      <c r="W30" s="493"/>
      <c r="X30" s="493"/>
      <c r="Y30" s="493"/>
    </row>
    <row r="31" spans="1:36" s="266" customFormat="1" ht="30" customHeight="1" x14ac:dyDescent="0.25">
      <c r="A31" s="275"/>
      <c r="B31" s="275"/>
      <c r="C31" s="1241" t="s">
        <v>264</v>
      </c>
      <c r="D31" s="1242"/>
      <c r="E31" s="1242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3"/>
      <c r="T31" s="493"/>
      <c r="U31" s="493"/>
      <c r="V31" s="493"/>
      <c r="W31" s="493"/>
      <c r="X31" s="493"/>
      <c r="Y31" s="493"/>
    </row>
    <row r="32" spans="1:36" s="269" customFormat="1" ht="17.25" customHeight="1" x14ac:dyDescent="0.25">
      <c r="A32" s="1105"/>
      <c r="B32" s="1106" t="s">
        <v>84</v>
      </c>
      <c r="C32" s="1109" t="s">
        <v>263</v>
      </c>
      <c r="D32" s="1112" t="s">
        <v>93</v>
      </c>
      <c r="E32" s="1113"/>
      <c r="F32" s="1113"/>
      <c r="G32" s="1113"/>
      <c r="H32" s="1005"/>
      <c r="I32" s="1005"/>
      <c r="J32" s="1112" t="s">
        <v>52</v>
      </c>
      <c r="K32" s="1113"/>
      <c r="L32" s="1113"/>
      <c r="M32" s="1113"/>
      <c r="N32" s="1113"/>
      <c r="O32" s="1113"/>
      <c r="P32" s="302"/>
      <c r="Q32" s="1114" t="s">
        <v>233</v>
      </c>
      <c r="R32" s="1115"/>
      <c r="S32" s="1116"/>
      <c r="T32" s="950"/>
      <c r="U32" s="950"/>
      <c r="V32" s="950"/>
      <c r="W32" s="950"/>
      <c r="X32" s="950"/>
      <c r="Y32" s="950"/>
    </row>
    <row r="33" spans="1:25" s="269" customFormat="1" ht="15" customHeight="1" x14ac:dyDescent="0.25">
      <c r="A33" s="1105"/>
      <c r="B33" s="1107"/>
      <c r="C33" s="1110"/>
      <c r="D33" s="1123" t="s">
        <v>162</v>
      </c>
      <c r="E33" s="1124"/>
      <c r="F33" s="1137" t="str">
        <f>F9</f>
        <v>Indeks19/18</v>
      </c>
      <c r="G33" s="1212" t="str">
        <f>G9</f>
        <v>Razlika 19(-)18</v>
      </c>
      <c r="H33" s="1123" t="s">
        <v>223</v>
      </c>
      <c r="I33" s="1124"/>
      <c r="J33" s="1123" t="s">
        <v>162</v>
      </c>
      <c r="K33" s="1124"/>
      <c r="L33" s="1137" t="str">
        <f>F33</f>
        <v>Indeks19/18</v>
      </c>
      <c r="M33" s="1137" t="str">
        <f>G33</f>
        <v>Razlika 19(-)18</v>
      </c>
      <c r="N33" s="1123" t="s">
        <v>223</v>
      </c>
      <c r="O33" s="1124"/>
      <c r="P33" s="390"/>
      <c r="Q33" s="1097" t="s">
        <v>265</v>
      </c>
      <c r="R33" s="1098"/>
      <c r="S33" s="1118" t="str">
        <f>F33</f>
        <v>Indeks19/18</v>
      </c>
      <c r="T33" s="345"/>
      <c r="U33" s="345"/>
      <c r="V33" s="345"/>
      <c r="W33" s="345"/>
      <c r="X33" s="345"/>
      <c r="Y33" s="345"/>
    </row>
    <row r="34" spans="1:25" s="269" customFormat="1" ht="16.149999999999999" customHeight="1" x14ac:dyDescent="0.25">
      <c r="A34" s="1004"/>
      <c r="B34" s="1108"/>
      <c r="C34" s="1111"/>
      <c r="D34" s="1007" t="str">
        <f>D10</f>
        <v>I-I-2018</v>
      </c>
      <c r="E34" s="1007" t="str">
        <f>E10</f>
        <v>I-I-2019</v>
      </c>
      <c r="F34" s="1119"/>
      <c r="G34" s="1213"/>
      <c r="H34" s="369" t="str">
        <f>D34</f>
        <v>I-I-2018</v>
      </c>
      <c r="I34" s="369" t="str">
        <f>E34</f>
        <v>I-I-2019</v>
      </c>
      <c r="J34" s="1007" t="str">
        <f>D34</f>
        <v>I-I-2018</v>
      </c>
      <c r="K34" s="1007" t="str">
        <f>E34</f>
        <v>I-I-2019</v>
      </c>
      <c r="L34" s="1119"/>
      <c r="M34" s="1119"/>
      <c r="N34" s="369" t="str">
        <f>D34</f>
        <v>I-I-2018</v>
      </c>
      <c r="O34" s="369" t="str">
        <f>E34</f>
        <v>I-I-2019</v>
      </c>
      <c r="P34" s="1008"/>
      <c r="Q34" s="1007" t="str">
        <f>D34</f>
        <v>I-I-2018</v>
      </c>
      <c r="R34" s="1007" t="str">
        <f>E34</f>
        <v>I-I-2019</v>
      </c>
      <c r="S34" s="1119"/>
      <c r="T34" s="345"/>
      <c r="U34" s="345"/>
      <c r="V34" s="345"/>
      <c r="W34" s="345"/>
      <c r="X34" s="345"/>
      <c r="Y34" s="345"/>
    </row>
    <row r="35" spans="1:25" s="266" customFormat="1" ht="11.25" customHeight="1" x14ac:dyDescent="0.25">
      <c r="A35" s="275"/>
      <c r="B35" s="275"/>
      <c r="C35" s="275"/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5"/>
      <c r="R35" s="495"/>
      <c r="S35" s="493"/>
      <c r="T35" s="493"/>
      <c r="U35" s="493"/>
      <c r="V35" s="493"/>
      <c r="W35" s="493"/>
      <c r="X35" s="493"/>
      <c r="Y35" s="493"/>
    </row>
    <row r="36" spans="1:25" s="266" customFormat="1" ht="12.75" customHeight="1" x14ac:dyDescent="0.25">
      <c r="A36" s="275"/>
      <c r="B36" s="27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Q36" s="495"/>
      <c r="R36" s="495"/>
      <c r="S36" s="493"/>
      <c r="T36" s="493"/>
      <c r="U36" s="493"/>
      <c r="V36" s="493"/>
      <c r="W36" s="493"/>
      <c r="X36" s="493"/>
      <c r="Y36" s="493"/>
    </row>
    <row r="37" spans="1:25" s="266" customFormat="1" ht="16.899999999999999" customHeight="1" x14ac:dyDescent="0.2">
      <c r="A37" s="275"/>
      <c r="B37" s="288" t="s">
        <v>53</v>
      </c>
      <c r="C37" s="325" t="s">
        <v>178</v>
      </c>
      <c r="D37" s="680">
        <v>1966121</v>
      </c>
      <c r="E37" s="377">
        <v>803341</v>
      </c>
      <c r="F37" s="567">
        <f t="shared" ref="F37:F44" si="16">IF(D37=0,"",E37/D37)</f>
        <v>0.40859184149907357</v>
      </c>
      <c r="G37" s="672">
        <f t="shared" ref="G37:G44" si="17">SUM(E37)-D37</f>
        <v>-1162780</v>
      </c>
      <c r="H37" s="566">
        <f t="shared" ref="H37:H44" si="18">SUM(D37)/$D$45</f>
        <v>0.96560762498225816</v>
      </c>
      <c r="I37" s="571">
        <f t="shared" ref="I37:I44" si="19">SUM(E37)/$E$45</f>
        <v>0.90182781165524617</v>
      </c>
      <c r="J37" s="496"/>
      <c r="K37" s="497"/>
      <c r="L37" s="497"/>
      <c r="M37" s="497"/>
      <c r="N37" s="497"/>
      <c r="O37" s="498"/>
      <c r="P37" s="374"/>
      <c r="Q37" s="372">
        <f t="shared" ref="Q37:R44" si="20">D37+J37</f>
        <v>1966121</v>
      </c>
      <c r="R37" s="377">
        <f t="shared" si="20"/>
        <v>803341</v>
      </c>
      <c r="S37" s="490">
        <f t="shared" ref="S37:S44" si="21">IF(Q37=0,"",R37/Q37)</f>
        <v>0.40859184149907357</v>
      </c>
      <c r="T37" s="493"/>
      <c r="U37" s="493"/>
      <c r="V37" s="493"/>
      <c r="W37" s="493"/>
      <c r="X37" s="493"/>
      <c r="Y37" s="493"/>
    </row>
    <row r="38" spans="1:25" s="266" customFormat="1" ht="16.899999999999999" customHeight="1" x14ac:dyDescent="0.2">
      <c r="A38" s="275"/>
      <c r="B38" s="287" t="s">
        <v>55</v>
      </c>
      <c r="C38" s="325" t="s">
        <v>173</v>
      </c>
      <c r="D38" s="680">
        <v>14085</v>
      </c>
      <c r="E38" s="377">
        <v>24837</v>
      </c>
      <c r="F38" s="567">
        <f t="shared" si="16"/>
        <v>1.7633652822151225</v>
      </c>
      <c r="G38" s="672">
        <f t="shared" si="17"/>
        <v>10752</v>
      </c>
      <c r="H38" s="566">
        <f t="shared" si="18"/>
        <v>6.9174701851387101E-3</v>
      </c>
      <c r="I38" s="571">
        <f t="shared" si="19"/>
        <v>2.7881929788323202E-2</v>
      </c>
      <c r="J38" s="499"/>
      <c r="K38" s="500"/>
      <c r="L38" s="500"/>
      <c r="M38" s="500"/>
      <c r="N38" s="500"/>
      <c r="O38" s="501"/>
      <c r="P38" s="374"/>
      <c r="Q38" s="372">
        <f t="shared" si="20"/>
        <v>14085</v>
      </c>
      <c r="R38" s="377">
        <f t="shared" si="20"/>
        <v>24837</v>
      </c>
      <c r="S38" s="490">
        <f t="shared" si="21"/>
        <v>1.7633652822151225</v>
      </c>
      <c r="T38" s="598"/>
      <c r="U38" s="598"/>
      <c r="V38" s="598"/>
      <c r="W38" s="598"/>
      <c r="X38" s="598"/>
      <c r="Y38" s="598"/>
    </row>
    <row r="39" spans="1:25" s="266" customFormat="1" ht="16.899999999999999" customHeight="1" x14ac:dyDescent="0.2">
      <c r="A39" s="275"/>
      <c r="B39" s="287" t="s">
        <v>57</v>
      </c>
      <c r="C39" s="325" t="s">
        <v>172</v>
      </c>
      <c r="D39" s="680">
        <v>17767</v>
      </c>
      <c r="E39" s="377">
        <v>21312</v>
      </c>
      <c r="F39" s="567">
        <f t="shared" si="16"/>
        <v>1.1995272133731074</v>
      </c>
      <c r="G39" s="672">
        <f t="shared" si="17"/>
        <v>3545</v>
      </c>
      <c r="H39" s="566">
        <f t="shared" si="18"/>
        <v>8.7257857848320533E-3</v>
      </c>
      <c r="I39" s="571">
        <f t="shared" si="19"/>
        <v>2.392477705233096E-2</v>
      </c>
      <c r="J39" s="499"/>
      <c r="K39" s="500"/>
      <c r="L39" s="500"/>
      <c r="M39" s="500"/>
      <c r="N39" s="500"/>
      <c r="O39" s="501"/>
      <c r="P39" s="374"/>
      <c r="Q39" s="372">
        <f t="shared" si="20"/>
        <v>17767</v>
      </c>
      <c r="R39" s="377">
        <f t="shared" si="20"/>
        <v>21312</v>
      </c>
      <c r="S39" s="490">
        <f t="shared" si="21"/>
        <v>1.1995272133731074</v>
      </c>
      <c r="T39" s="598"/>
      <c r="U39" s="598"/>
      <c r="V39" s="598"/>
      <c r="W39" s="598"/>
      <c r="X39" s="598"/>
      <c r="Y39" s="598"/>
    </row>
    <row r="40" spans="1:25" s="266" customFormat="1" ht="16.899999999999999" customHeight="1" x14ac:dyDescent="0.2">
      <c r="A40" s="275"/>
      <c r="B40" s="288" t="s">
        <v>59</v>
      </c>
      <c r="C40" s="325" t="s">
        <v>176</v>
      </c>
      <c r="D40" s="680">
        <v>16533</v>
      </c>
      <c r="E40" s="377">
        <v>15427</v>
      </c>
      <c r="F40" s="567">
        <f t="shared" si="16"/>
        <v>0.93310348998971748</v>
      </c>
      <c r="G40" s="672">
        <f t="shared" si="17"/>
        <v>-1106</v>
      </c>
      <c r="H40" s="566">
        <f t="shared" si="18"/>
        <v>8.1197397636420515E-3</v>
      </c>
      <c r="I40" s="571">
        <f t="shared" si="19"/>
        <v>1.7318296527135402E-2</v>
      </c>
      <c r="J40" s="499"/>
      <c r="K40" s="500"/>
      <c r="L40" s="500"/>
      <c r="M40" s="500"/>
      <c r="N40" s="500"/>
      <c r="O40" s="501"/>
      <c r="P40" s="374"/>
      <c r="Q40" s="372">
        <f t="shared" si="20"/>
        <v>16533</v>
      </c>
      <c r="R40" s="377">
        <f t="shared" si="20"/>
        <v>15427</v>
      </c>
      <c r="S40" s="490">
        <f t="shared" si="21"/>
        <v>0.93310348998971748</v>
      </c>
      <c r="T40" s="598"/>
      <c r="U40" s="598"/>
      <c r="V40" s="598"/>
      <c r="W40" s="598"/>
      <c r="X40" s="598"/>
      <c r="Y40" s="598"/>
    </row>
    <row r="41" spans="1:25" s="266" customFormat="1" ht="16.899999999999999" customHeight="1" x14ac:dyDescent="0.2">
      <c r="A41" s="275"/>
      <c r="B41" s="287" t="s">
        <v>61</v>
      </c>
      <c r="C41" s="325" t="s">
        <v>174</v>
      </c>
      <c r="D41" s="680">
        <v>8334</v>
      </c>
      <c r="E41" s="377">
        <v>10195</v>
      </c>
      <c r="F41" s="567">
        <f t="shared" si="16"/>
        <v>1.2233021358291336</v>
      </c>
      <c r="G41" s="672">
        <f t="shared" si="17"/>
        <v>1861</v>
      </c>
      <c r="H41" s="566">
        <f t="shared" si="18"/>
        <v>4.0930206974047574E-3</v>
      </c>
      <c r="I41" s="571">
        <f t="shared" si="19"/>
        <v>1.1444871530054154E-2</v>
      </c>
      <c r="J41" s="499"/>
      <c r="K41" s="500"/>
      <c r="L41" s="500"/>
      <c r="M41" s="500"/>
      <c r="N41" s="500"/>
      <c r="O41" s="501"/>
      <c r="P41" s="374"/>
      <c r="Q41" s="372">
        <f t="shared" si="20"/>
        <v>8334</v>
      </c>
      <c r="R41" s="377">
        <f t="shared" si="20"/>
        <v>10195</v>
      </c>
      <c r="S41" s="490">
        <f t="shared" si="21"/>
        <v>1.2233021358291336</v>
      </c>
      <c r="T41" s="598"/>
      <c r="U41" s="598"/>
      <c r="V41" s="598"/>
      <c r="W41" s="598"/>
      <c r="X41" s="598"/>
      <c r="Y41" s="598"/>
    </row>
    <row r="42" spans="1:25" s="266" customFormat="1" ht="16.899999999999999" customHeight="1" x14ac:dyDescent="0.2">
      <c r="A42" s="275"/>
      <c r="B42" s="288" t="s">
        <v>63</v>
      </c>
      <c r="C42" s="325" t="s">
        <v>177</v>
      </c>
      <c r="D42" s="680">
        <v>7117</v>
      </c>
      <c r="E42" s="377">
        <v>8332</v>
      </c>
      <c r="F42" s="567">
        <f t="shared" si="16"/>
        <v>1.1707179991569481</v>
      </c>
      <c r="G42" s="672">
        <f t="shared" si="17"/>
        <v>1215</v>
      </c>
      <c r="H42" s="566">
        <f t="shared" si="18"/>
        <v>3.4953237705099183E-3</v>
      </c>
      <c r="I42" s="571">
        <f t="shared" si="19"/>
        <v>9.3534742117127225E-3</v>
      </c>
      <c r="J42" s="499"/>
      <c r="K42" s="500"/>
      <c r="L42" s="500"/>
      <c r="M42" s="500"/>
      <c r="N42" s="500"/>
      <c r="O42" s="501"/>
      <c r="P42" s="374"/>
      <c r="Q42" s="372">
        <f t="shared" si="20"/>
        <v>7117</v>
      </c>
      <c r="R42" s="377">
        <f t="shared" si="20"/>
        <v>8332</v>
      </c>
      <c r="S42" s="490">
        <f t="shared" si="21"/>
        <v>1.1707179991569481</v>
      </c>
      <c r="T42" s="598"/>
      <c r="U42" s="598"/>
      <c r="V42" s="598"/>
      <c r="W42" s="598"/>
      <c r="X42" s="598"/>
      <c r="Y42" s="598"/>
    </row>
    <row r="43" spans="1:25" s="266" customFormat="1" ht="16.899999999999999" customHeight="1" x14ac:dyDescent="0.2">
      <c r="A43" s="275"/>
      <c r="B43" s="288" t="s">
        <v>65</v>
      </c>
      <c r="C43" s="325" t="s">
        <v>175</v>
      </c>
      <c r="D43" s="680">
        <v>6192</v>
      </c>
      <c r="E43" s="377">
        <v>5010</v>
      </c>
      <c r="F43" s="567">
        <f t="shared" si="16"/>
        <v>0.80910852713178294</v>
      </c>
      <c r="G43" s="941">
        <f t="shared" si="17"/>
        <v>-1182</v>
      </c>
      <c r="H43" s="566">
        <f t="shared" si="18"/>
        <v>3.0410348162143342E-3</v>
      </c>
      <c r="I43" s="571">
        <f t="shared" si="19"/>
        <v>5.6242085694528012E-3</v>
      </c>
      <c r="J43" s="499"/>
      <c r="K43" s="500"/>
      <c r="L43" s="500"/>
      <c r="M43" s="500"/>
      <c r="N43" s="500"/>
      <c r="O43" s="501"/>
      <c r="P43" s="374"/>
      <c r="Q43" s="372">
        <f t="shared" si="20"/>
        <v>6192</v>
      </c>
      <c r="R43" s="377">
        <f t="shared" si="20"/>
        <v>5010</v>
      </c>
      <c r="S43" s="490">
        <f t="shared" si="21"/>
        <v>0.80910852713178294</v>
      </c>
      <c r="T43" s="598"/>
      <c r="U43" s="598"/>
      <c r="V43" s="598"/>
      <c r="W43" s="598"/>
      <c r="X43" s="598"/>
      <c r="Y43" s="598"/>
    </row>
    <row r="44" spans="1:25" s="266" customFormat="1" ht="16.899999999999999" customHeight="1" x14ac:dyDescent="0.2">
      <c r="A44" s="275"/>
      <c r="B44" s="288" t="s">
        <v>66</v>
      </c>
      <c r="C44" s="325" t="s">
        <v>327</v>
      </c>
      <c r="D44" s="680">
        <v>0</v>
      </c>
      <c r="E44" s="377">
        <v>2338</v>
      </c>
      <c r="F44" s="567" t="str">
        <f t="shared" si="16"/>
        <v/>
      </c>
      <c r="G44" s="672">
        <f t="shared" si="17"/>
        <v>2338</v>
      </c>
      <c r="H44" s="566">
        <f t="shared" si="18"/>
        <v>0</v>
      </c>
      <c r="I44" s="571">
        <f t="shared" si="19"/>
        <v>2.6246306657446406E-3</v>
      </c>
      <c r="J44" s="499"/>
      <c r="K44" s="500"/>
      <c r="L44" s="500"/>
      <c r="M44" s="500"/>
      <c r="N44" s="500"/>
      <c r="O44" s="501"/>
      <c r="P44" s="374"/>
      <c r="Q44" s="372">
        <f t="shared" si="20"/>
        <v>0</v>
      </c>
      <c r="R44" s="377">
        <f t="shared" si="20"/>
        <v>2338</v>
      </c>
      <c r="S44" s="490" t="str">
        <f t="shared" si="21"/>
        <v/>
      </c>
      <c r="T44" s="598"/>
      <c r="U44" s="598"/>
      <c r="V44" s="598"/>
      <c r="W44" s="598"/>
      <c r="X44" s="598"/>
      <c r="Y44" s="598"/>
    </row>
    <row r="45" spans="1:25" s="266" customFormat="1" ht="19.149999999999999" customHeight="1" x14ac:dyDescent="0.25">
      <c r="A45" s="275"/>
      <c r="B45" s="1214" t="s">
        <v>296</v>
      </c>
      <c r="C45" s="1214"/>
      <c r="D45" s="603">
        <f>SUM(D37:D44)</f>
        <v>2036149</v>
      </c>
      <c r="E45" s="604">
        <f>SUM(E37:E44)</f>
        <v>890792</v>
      </c>
      <c r="F45" s="568">
        <f t="shared" ref="F45" si="22">IF(D45=0,"",E45/D45)</f>
        <v>0.43748861208094297</v>
      </c>
      <c r="G45" s="569">
        <f t="shared" ref="G45" si="23">SUM(E45)-D45</f>
        <v>-1145357</v>
      </c>
      <c r="H45" s="571"/>
      <c r="I45" s="571"/>
      <c r="J45" s="502"/>
      <c r="K45" s="423"/>
      <c r="L45" s="423"/>
      <c r="M45" s="423"/>
      <c r="N45" s="413"/>
      <c r="O45" s="414"/>
      <c r="P45" s="381"/>
      <c r="Q45" s="380">
        <f>SUM(Q37:Q44)</f>
        <v>2036149</v>
      </c>
      <c r="R45" s="604">
        <f>SUM(R37:R44)</f>
        <v>890792</v>
      </c>
      <c r="S45" s="492">
        <f t="shared" ref="S45" si="24">IF(Q45=0,"",R45/Q45)</f>
        <v>0.43748861208094297</v>
      </c>
      <c r="T45" s="394"/>
      <c r="U45" s="394"/>
      <c r="V45" s="394"/>
      <c r="W45" s="394"/>
      <c r="X45" s="394"/>
      <c r="Y45" s="394"/>
    </row>
    <row r="46" spans="1:25" s="266" customFormat="1" ht="9" customHeight="1" x14ac:dyDescent="0.25">
      <c r="B46" s="1218"/>
      <c r="C46" s="1218"/>
      <c r="D46" s="1218"/>
      <c r="E46" s="1218"/>
      <c r="F46" s="1218"/>
      <c r="G46" s="1218"/>
      <c r="H46" s="1218"/>
      <c r="I46" s="1218"/>
      <c r="J46" s="1218"/>
      <c r="K46" s="1218"/>
      <c r="L46" s="1218"/>
      <c r="M46" s="1218"/>
      <c r="N46" s="1218"/>
      <c r="O46" s="1218"/>
      <c r="P46" s="1218"/>
      <c r="Q46" s="1218"/>
      <c r="R46" s="1218"/>
      <c r="S46" s="1218"/>
      <c r="T46" s="357"/>
    </row>
    <row r="47" spans="1:25" s="266" customFormat="1" ht="18" customHeight="1" x14ac:dyDescent="0.3">
      <c r="B47" s="1238" t="s">
        <v>292</v>
      </c>
      <c r="C47" s="1238"/>
      <c r="D47" s="715">
        <f>D45+D24</f>
        <v>13183043</v>
      </c>
      <c r="E47" s="551">
        <f>E45+E24</f>
        <v>12598233</v>
      </c>
      <c r="F47" s="567">
        <f>IF(D47=0,"",E47/D47)</f>
        <v>0.95563922532908374</v>
      </c>
      <c r="G47" s="715">
        <f>SUM(E47)-D47</f>
        <v>-584810</v>
      </c>
      <c r="H47" s="566"/>
      <c r="I47" s="571"/>
      <c r="J47" s="715"/>
      <c r="K47" s="715"/>
      <c r="L47" s="567"/>
      <c r="M47" s="715"/>
      <c r="N47" s="566"/>
      <c r="O47" s="571"/>
      <c r="P47" s="503"/>
      <c r="Q47" s="725">
        <f>Q45+Q24</f>
        <v>14159191</v>
      </c>
      <c r="R47" s="551">
        <f>R45+R24</f>
        <v>13475200</v>
      </c>
      <c r="S47" s="724">
        <f>IF(Q47="","",R47/Q47)</f>
        <v>0.95169279092287118</v>
      </c>
      <c r="T47" s="357"/>
    </row>
    <row r="48" spans="1:25" s="269" customFormat="1" ht="6" hidden="1" customHeight="1" x14ac:dyDescent="0.25">
      <c r="A48" s="266"/>
      <c r="B48" s="288" t="s">
        <v>57</v>
      </c>
      <c r="C48" s="669" t="s">
        <v>163</v>
      </c>
      <c r="D48" s="283">
        <v>6916491.4900000002</v>
      </c>
      <c r="E48" s="296">
        <v>7687705.5000000009</v>
      </c>
      <c r="F48" s="285">
        <v>0</v>
      </c>
      <c r="G48" s="297">
        <v>0</v>
      </c>
      <c r="H48" s="297"/>
      <c r="I48" s="297"/>
      <c r="J48" s="283">
        <v>344823.13</v>
      </c>
      <c r="K48" s="296">
        <v>421665.82999999996</v>
      </c>
      <c r="L48" s="296"/>
      <c r="M48" s="296"/>
      <c r="N48" s="283">
        <v>0</v>
      </c>
      <c r="O48" s="296">
        <v>0</v>
      </c>
      <c r="P48" s="286"/>
      <c r="Q48" s="284">
        <f t="shared" ref="Q48:R52" si="25">SUM(D48+F48+J48+N48)</f>
        <v>7261314.6200000001</v>
      </c>
      <c r="R48" s="670">
        <f t="shared" si="25"/>
        <v>8109371.330000001</v>
      </c>
      <c r="S48" s="294">
        <f>SUM(R48)/Q48</f>
        <v>1.1167910708157693</v>
      </c>
      <c r="T48" s="599"/>
      <c r="U48" s="599"/>
      <c r="V48" s="599"/>
      <c r="W48" s="599"/>
      <c r="X48" s="599"/>
      <c r="Y48" s="599"/>
    </row>
    <row r="49" spans="1:25" s="269" customFormat="1" ht="6" hidden="1" customHeight="1" x14ac:dyDescent="0.25">
      <c r="A49" s="266"/>
      <c r="B49" s="288" t="s">
        <v>59</v>
      </c>
      <c r="C49" s="669" t="s">
        <v>164</v>
      </c>
      <c r="D49" s="283">
        <v>0</v>
      </c>
      <c r="E49" s="296">
        <v>461676</v>
      </c>
      <c r="F49" s="285">
        <v>0</v>
      </c>
      <c r="G49" s="297">
        <v>0</v>
      </c>
      <c r="H49" s="297"/>
      <c r="I49" s="297"/>
      <c r="J49" s="283">
        <v>0</v>
      </c>
      <c r="K49" s="296">
        <v>0</v>
      </c>
      <c r="L49" s="296"/>
      <c r="M49" s="296"/>
      <c r="N49" s="283">
        <v>0</v>
      </c>
      <c r="O49" s="296">
        <v>0</v>
      </c>
      <c r="P49" s="286"/>
      <c r="Q49" s="284">
        <f t="shared" si="25"/>
        <v>0</v>
      </c>
      <c r="R49" s="670">
        <f t="shared" si="25"/>
        <v>461676</v>
      </c>
      <c r="S49" s="294">
        <v>0</v>
      </c>
      <c r="T49" s="599"/>
      <c r="U49" s="599"/>
      <c r="V49" s="599"/>
      <c r="W49" s="599"/>
      <c r="X49" s="599"/>
      <c r="Y49" s="599"/>
    </row>
    <row r="50" spans="1:25" s="269" customFormat="1" ht="6" hidden="1" customHeight="1" x14ac:dyDescent="0.25">
      <c r="A50" s="266"/>
      <c r="B50" s="287" t="s">
        <v>61</v>
      </c>
      <c r="C50" s="669" t="s">
        <v>165</v>
      </c>
      <c r="D50" s="283">
        <v>17321548.050000001</v>
      </c>
      <c r="E50" s="296">
        <v>23055191.170000002</v>
      </c>
      <c r="F50" s="285">
        <v>4385988.38</v>
      </c>
      <c r="G50" s="297">
        <v>4110047.42</v>
      </c>
      <c r="H50" s="297"/>
      <c r="I50" s="297"/>
      <c r="J50" s="283">
        <v>429238.72999999992</v>
      </c>
      <c r="K50" s="296">
        <v>1195296.2000000002</v>
      </c>
      <c r="L50" s="296"/>
      <c r="M50" s="296"/>
      <c r="N50" s="283">
        <v>47698.149999999994</v>
      </c>
      <c r="O50" s="296">
        <v>73401.149999999994</v>
      </c>
      <c r="P50" s="286"/>
      <c r="Q50" s="284">
        <f t="shared" si="25"/>
        <v>22184473.309999999</v>
      </c>
      <c r="R50" s="670">
        <f t="shared" si="25"/>
        <v>28433935.940000001</v>
      </c>
      <c r="S50" s="294">
        <f>SUM(R50)/Q50</f>
        <v>1.2817043498248371</v>
      </c>
      <c r="T50" s="599"/>
      <c r="U50" s="599"/>
      <c r="V50" s="599"/>
      <c r="W50" s="599"/>
      <c r="X50" s="599"/>
      <c r="Y50" s="599"/>
    </row>
    <row r="51" spans="1:25" s="269" customFormat="1" ht="6" hidden="1" customHeight="1" x14ac:dyDescent="0.25">
      <c r="A51" s="266"/>
      <c r="B51" s="288" t="s">
        <v>63</v>
      </c>
      <c r="C51" s="669" t="s">
        <v>166</v>
      </c>
      <c r="D51" s="283">
        <v>27204338.449999999</v>
      </c>
      <c r="E51" s="296">
        <v>28593196.580000006</v>
      </c>
      <c r="F51" s="285">
        <v>0</v>
      </c>
      <c r="G51" s="297">
        <v>0</v>
      </c>
      <c r="H51" s="297"/>
      <c r="I51" s="297"/>
      <c r="J51" s="283">
        <v>4303330.1500000004</v>
      </c>
      <c r="K51" s="296">
        <v>3365974.9600000004</v>
      </c>
      <c r="L51" s="296"/>
      <c r="M51" s="296"/>
      <c r="N51" s="283">
        <v>0</v>
      </c>
      <c r="O51" s="296">
        <v>0</v>
      </c>
      <c r="P51" s="286"/>
      <c r="Q51" s="284">
        <f t="shared" si="25"/>
        <v>31507668.600000001</v>
      </c>
      <c r="R51" s="670">
        <f t="shared" si="25"/>
        <v>31959171.540000007</v>
      </c>
      <c r="S51" s="294">
        <f>SUM(R51)/Q51</f>
        <v>1.0143299380773607</v>
      </c>
      <c r="T51" s="599"/>
      <c r="U51" s="599"/>
      <c r="V51" s="599"/>
      <c r="W51" s="599"/>
      <c r="X51" s="599"/>
      <c r="Y51" s="599"/>
    </row>
    <row r="52" spans="1:25" s="269" customFormat="1" ht="6" hidden="1" customHeight="1" x14ac:dyDescent="0.25">
      <c r="A52" s="266"/>
      <c r="B52" s="288" t="s">
        <v>65</v>
      </c>
      <c r="C52" s="669" t="s">
        <v>167</v>
      </c>
      <c r="D52" s="283">
        <v>4586592.2200000063</v>
      </c>
      <c r="E52" s="296">
        <v>5103729.7000000263</v>
      </c>
      <c r="F52" s="285">
        <v>12706366.850000057</v>
      </c>
      <c r="G52" s="297">
        <v>13354659.419999968</v>
      </c>
      <c r="H52" s="297"/>
      <c r="I52" s="297"/>
      <c r="J52" s="283">
        <v>0</v>
      </c>
      <c r="K52" s="296">
        <v>0</v>
      </c>
      <c r="L52" s="296"/>
      <c r="M52" s="296"/>
      <c r="N52" s="283">
        <v>0</v>
      </c>
      <c r="O52" s="296">
        <v>0</v>
      </c>
      <c r="P52" s="286"/>
      <c r="Q52" s="284">
        <f t="shared" si="25"/>
        <v>17292959.070000064</v>
      </c>
      <c r="R52" s="670">
        <f t="shared" si="25"/>
        <v>18458389.119999994</v>
      </c>
      <c r="S52" s="294">
        <f>SUM(R52)/Q52</f>
        <v>1.0673933272658769</v>
      </c>
      <c r="T52" s="599"/>
      <c r="U52" s="599"/>
      <c r="V52" s="599"/>
      <c r="W52" s="599"/>
      <c r="X52" s="599"/>
      <c r="Y52" s="599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66"/>
      <c r="B56" s="266"/>
      <c r="C56" s="266"/>
      <c r="P56" s="266"/>
      <c r="Q56" s="266"/>
    </row>
    <row r="57" spans="1:25" s="269" customFormat="1" ht="6" hidden="1" customHeight="1" x14ac:dyDescent="0.25">
      <c r="A57" s="266"/>
      <c r="B57" s="266"/>
      <c r="C57" s="266"/>
      <c r="P57" s="266"/>
      <c r="Q57" s="266"/>
    </row>
    <row r="58" spans="1:25" s="269" customFormat="1" ht="6" hidden="1" customHeight="1" x14ac:dyDescent="0.25">
      <c r="A58" s="266"/>
      <c r="B58" s="266"/>
      <c r="C58" s="266"/>
      <c r="P58" s="266"/>
      <c r="Q58" s="266"/>
    </row>
    <row r="59" spans="1:25" s="269" customFormat="1" ht="6" hidden="1" customHeight="1" x14ac:dyDescent="0.25">
      <c r="A59" s="266"/>
      <c r="B59" s="266"/>
      <c r="C59" s="266"/>
      <c r="P59" s="266"/>
      <c r="Q59" s="266"/>
    </row>
    <row r="60" spans="1:25" s="269" customFormat="1" ht="6" hidden="1" customHeight="1" x14ac:dyDescent="0.25">
      <c r="A60" s="266"/>
      <c r="B60" s="266"/>
      <c r="C60" s="266"/>
      <c r="P60" s="266"/>
      <c r="Q60" s="266"/>
    </row>
    <row r="61" spans="1:25" s="269" customFormat="1" ht="6" hidden="1" customHeight="1" x14ac:dyDescent="0.25">
      <c r="A61" s="266"/>
      <c r="B61" s="266"/>
      <c r="C61" s="266"/>
      <c r="P61" s="266"/>
      <c r="Q61" s="266"/>
    </row>
    <row r="62" spans="1:25" s="269" customFormat="1" ht="6" hidden="1" customHeight="1" x14ac:dyDescent="0.25">
      <c r="A62" s="266"/>
      <c r="B62" s="266"/>
      <c r="C62" s="266"/>
      <c r="P62" s="266"/>
      <c r="Q62" s="266"/>
    </row>
    <row r="63" spans="1:25" s="269" customFormat="1" ht="6" hidden="1" customHeight="1" x14ac:dyDescent="0.25">
      <c r="A63" s="266"/>
      <c r="B63" s="266"/>
      <c r="C63" s="266"/>
      <c r="P63" s="266"/>
      <c r="Q63" s="266"/>
    </row>
    <row r="64" spans="1:25" s="269" customFormat="1" ht="6" hidden="1" customHeight="1" x14ac:dyDescent="0.25">
      <c r="A64" s="266"/>
      <c r="B64" s="266"/>
      <c r="C64" s="266"/>
      <c r="P64" s="266"/>
      <c r="Q64" s="266"/>
    </row>
    <row r="65" spans="1:25" s="269" customFormat="1" ht="6" hidden="1" customHeight="1" x14ac:dyDescent="0.25">
      <c r="A65" s="266"/>
      <c r="B65" s="266"/>
      <c r="C65" s="266"/>
      <c r="P65" s="266"/>
      <c r="Q65" s="266"/>
    </row>
    <row r="66" spans="1:25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25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25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25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25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25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25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25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25" s="269" customFormat="1" ht="6" hidden="1" customHeight="1" x14ac:dyDescent="0.25">
      <c r="A74" s="282"/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82"/>
      <c r="Q74" s="282"/>
      <c r="R74" s="271"/>
      <c r="S74" s="271"/>
      <c r="T74" s="271"/>
      <c r="U74" s="271"/>
      <c r="V74" s="271"/>
      <c r="W74" s="271"/>
      <c r="X74" s="271"/>
      <c r="Y74" s="271"/>
    </row>
    <row r="75" spans="1:25" s="269" customFormat="1" ht="6" hidden="1" customHeight="1" x14ac:dyDescent="0.25">
      <c r="A75" s="282"/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82"/>
      <c r="Q75" s="282"/>
      <c r="R75" s="271"/>
      <c r="S75" s="271"/>
      <c r="T75" s="271"/>
      <c r="U75" s="271"/>
      <c r="V75" s="271"/>
      <c r="W75" s="271"/>
      <c r="X75" s="271"/>
      <c r="Y75" s="271"/>
    </row>
    <row r="76" spans="1:25" s="269" customFormat="1" ht="6" hidden="1" customHeight="1" x14ac:dyDescent="0.25">
      <c r="A76" s="282"/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82"/>
      <c r="Q76" s="282"/>
      <c r="R76" s="271"/>
      <c r="S76" s="271"/>
      <c r="T76" s="271"/>
      <c r="U76" s="271"/>
      <c r="V76" s="271"/>
      <c r="W76" s="271"/>
      <c r="X76" s="271"/>
      <c r="Y76" s="271"/>
    </row>
    <row r="77" spans="1:25" s="269" customFormat="1" ht="6" hidden="1" customHeight="1" x14ac:dyDescent="0.25">
      <c r="A77" s="282"/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82"/>
      <c r="Q77" s="282"/>
      <c r="R77" s="271"/>
      <c r="S77" s="271"/>
      <c r="T77" s="271"/>
      <c r="U77" s="271"/>
      <c r="V77" s="271"/>
      <c r="W77" s="271"/>
      <c r="X77" s="271"/>
      <c r="Y77" s="271"/>
    </row>
    <row r="78" spans="1:25" s="269" customFormat="1" ht="6" hidden="1" customHeight="1" x14ac:dyDescent="0.25">
      <c r="A78" s="282"/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82"/>
      <c r="Q78" s="282"/>
      <c r="R78" s="271"/>
      <c r="S78" s="271"/>
      <c r="T78" s="271"/>
      <c r="U78" s="271"/>
      <c r="V78" s="271"/>
      <c r="W78" s="271"/>
      <c r="X78" s="271"/>
      <c r="Y78" s="271"/>
    </row>
    <row r="79" spans="1:25" s="269" customFormat="1" ht="6" hidden="1" customHeight="1" x14ac:dyDescent="0.25">
      <c r="A79" s="282"/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82"/>
      <c r="Q79" s="282"/>
      <c r="R79" s="271"/>
      <c r="S79" s="271"/>
      <c r="T79" s="271"/>
      <c r="U79" s="271"/>
      <c r="V79" s="271"/>
      <c r="W79" s="271"/>
      <c r="X79" s="271"/>
      <c r="Y79" s="271"/>
    </row>
    <row r="80" spans="1:25" s="269" customFormat="1" ht="6" hidden="1" customHeight="1" x14ac:dyDescent="0.25">
      <c r="A80" s="282"/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82"/>
      <c r="Q80" s="282"/>
      <c r="R80" s="271"/>
      <c r="S80" s="271"/>
      <c r="T80" s="271"/>
      <c r="U80" s="271"/>
      <c r="V80" s="271"/>
      <c r="W80" s="271"/>
      <c r="X80" s="271"/>
      <c r="Y80" s="271"/>
    </row>
    <row r="81" spans="1:36" s="269" customFormat="1" ht="6" hidden="1" customHeight="1" x14ac:dyDescent="0.25">
      <c r="A81" s="282"/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82"/>
      <c r="Q81" s="282"/>
      <c r="R81" s="271"/>
      <c r="S81" s="271"/>
      <c r="T81" s="271"/>
      <c r="U81" s="271"/>
      <c r="V81" s="271"/>
      <c r="W81" s="271"/>
      <c r="X81" s="271"/>
      <c r="Y81" s="271"/>
    </row>
    <row r="82" spans="1:36" s="269" customFormat="1" ht="6" hidden="1" customHeight="1" x14ac:dyDescent="0.25">
      <c r="A82" s="282"/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82"/>
      <c r="Q82" s="282"/>
      <c r="R82" s="271"/>
      <c r="S82" s="271"/>
      <c r="T82" s="271"/>
      <c r="U82" s="271"/>
      <c r="V82" s="271"/>
      <c r="W82" s="271"/>
      <c r="X82" s="271"/>
      <c r="Y82" s="271"/>
    </row>
    <row r="83" spans="1:36" s="269" customFormat="1" ht="6" hidden="1" customHeight="1" x14ac:dyDescent="0.25">
      <c r="A83" s="282"/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82"/>
      <c r="Q83" s="282"/>
      <c r="R83" s="271"/>
      <c r="S83" s="271"/>
      <c r="T83" s="271"/>
      <c r="U83" s="271"/>
      <c r="V83" s="271"/>
      <c r="W83" s="271"/>
      <c r="X83" s="271"/>
      <c r="Y83" s="271"/>
    </row>
    <row r="84" spans="1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1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1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1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1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1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1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1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1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1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1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1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1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6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6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6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6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6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6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6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6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6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6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  <row r="124" spans="4:36" s="282" customFormat="1" ht="15" hidden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R124" s="271"/>
      <c r="S124" s="271"/>
      <c r="T124" s="271"/>
      <c r="U124" s="271"/>
      <c r="V124" s="271"/>
      <c r="W124" s="271"/>
      <c r="X124" s="271"/>
      <c r="Y124" s="271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269"/>
      <c r="AJ124" s="269"/>
    </row>
    <row r="125" spans="4:36" s="282" customFormat="1" ht="15" hidden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R125" s="271"/>
      <c r="S125" s="271"/>
      <c r="T125" s="271"/>
      <c r="U125" s="271"/>
      <c r="V125" s="271"/>
      <c r="W125" s="271"/>
      <c r="X125" s="271"/>
      <c r="Y125" s="271"/>
      <c r="Z125" s="269"/>
      <c r="AA125" s="269"/>
      <c r="AB125" s="269"/>
      <c r="AC125" s="269"/>
      <c r="AD125" s="269"/>
      <c r="AE125" s="269"/>
      <c r="AF125" s="269"/>
      <c r="AG125" s="269"/>
      <c r="AH125" s="269"/>
      <c r="AI125" s="269"/>
      <c r="AJ125" s="269"/>
    </row>
    <row r="126" spans="4:36" s="282" customFormat="1" ht="15" hidden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R126" s="271"/>
      <c r="S126" s="271"/>
      <c r="T126" s="271"/>
      <c r="U126" s="271"/>
      <c r="V126" s="271"/>
      <c r="W126" s="271"/>
      <c r="X126" s="271"/>
      <c r="Y126" s="271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269"/>
      <c r="AJ126" s="269"/>
    </row>
    <row r="127" spans="4:36" s="282" customFormat="1" ht="15" hidden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R127" s="271"/>
      <c r="S127" s="271"/>
      <c r="T127" s="271"/>
      <c r="U127" s="271"/>
      <c r="V127" s="271"/>
      <c r="W127" s="271"/>
      <c r="X127" s="271"/>
      <c r="Y127" s="271"/>
      <c r="Z127" s="269"/>
      <c r="AA127" s="269"/>
      <c r="AB127" s="269"/>
      <c r="AC127" s="269"/>
      <c r="AD127" s="269"/>
      <c r="AE127" s="269"/>
      <c r="AF127" s="269"/>
      <c r="AG127" s="269"/>
      <c r="AH127" s="269"/>
      <c r="AI127" s="269"/>
      <c r="AJ127" s="269"/>
    </row>
    <row r="128" spans="4:36" s="282" customFormat="1" ht="15" hidden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R128" s="271"/>
      <c r="S128" s="271"/>
      <c r="T128" s="271"/>
      <c r="U128" s="271"/>
      <c r="V128" s="271"/>
      <c r="W128" s="271"/>
      <c r="X128" s="271"/>
      <c r="Y128" s="271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</row>
    <row r="129" spans="4:3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R129" s="271"/>
      <c r="S129" s="271"/>
      <c r="T129" s="271"/>
      <c r="U129" s="271"/>
      <c r="V129" s="271"/>
      <c r="W129" s="271"/>
      <c r="X129" s="271"/>
      <c r="Y129" s="271"/>
      <c r="Z129" s="269"/>
      <c r="AA129" s="269"/>
      <c r="AB129" s="269"/>
      <c r="AC129" s="269"/>
      <c r="AD129" s="269"/>
      <c r="AE129" s="269"/>
      <c r="AF129" s="269"/>
      <c r="AG129" s="269"/>
      <c r="AH129" s="269"/>
      <c r="AI129" s="269"/>
      <c r="AJ129" s="269"/>
    </row>
    <row r="130" spans="4:3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R130" s="271"/>
      <c r="S130" s="271"/>
      <c r="T130" s="271"/>
      <c r="U130" s="271"/>
      <c r="V130" s="271"/>
      <c r="W130" s="271"/>
      <c r="X130" s="271"/>
      <c r="Y130" s="271"/>
      <c r="Z130" s="269"/>
      <c r="AA130" s="269"/>
      <c r="AB130" s="269"/>
      <c r="AC130" s="269"/>
      <c r="AD130" s="269"/>
      <c r="AE130" s="269"/>
      <c r="AF130" s="269"/>
      <c r="AG130" s="269"/>
      <c r="AH130" s="269"/>
      <c r="AI130" s="269"/>
      <c r="AJ130" s="269"/>
    </row>
    <row r="131" spans="4:3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R131" s="271"/>
      <c r="S131" s="271"/>
      <c r="T131" s="271"/>
      <c r="U131" s="271"/>
      <c r="V131" s="271"/>
      <c r="W131" s="271"/>
      <c r="X131" s="271"/>
      <c r="Y131" s="271"/>
      <c r="Z131" s="269"/>
      <c r="AA131" s="269"/>
      <c r="AB131" s="269"/>
      <c r="AC131" s="269"/>
      <c r="AD131" s="269"/>
      <c r="AE131" s="269"/>
      <c r="AF131" s="269"/>
      <c r="AG131" s="269"/>
      <c r="AH131" s="269"/>
      <c r="AI131" s="269"/>
      <c r="AJ131" s="269"/>
    </row>
    <row r="132" spans="4:3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R132" s="271"/>
      <c r="S132" s="271"/>
      <c r="T132" s="271"/>
      <c r="U132" s="271"/>
      <c r="V132" s="271"/>
      <c r="W132" s="271"/>
      <c r="X132" s="271"/>
      <c r="Y132" s="271"/>
      <c r="Z132" s="269"/>
      <c r="AA132" s="269"/>
      <c r="AB132" s="269"/>
      <c r="AC132" s="269"/>
      <c r="AD132" s="269"/>
      <c r="AE132" s="269"/>
      <c r="AF132" s="269"/>
      <c r="AG132" s="269"/>
      <c r="AH132" s="269"/>
      <c r="AI132" s="269"/>
      <c r="AJ132" s="269"/>
    </row>
    <row r="133" spans="4:3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R133" s="271"/>
      <c r="S133" s="271"/>
      <c r="T133" s="271"/>
      <c r="U133" s="271"/>
      <c r="V133" s="271"/>
      <c r="W133" s="271"/>
      <c r="X133" s="271"/>
      <c r="Y133" s="271"/>
      <c r="Z133" s="269"/>
      <c r="AA133" s="269"/>
      <c r="AB133" s="269"/>
      <c r="AC133" s="269"/>
      <c r="AD133" s="269"/>
      <c r="AE133" s="269"/>
      <c r="AF133" s="269"/>
      <c r="AG133" s="269"/>
      <c r="AH133" s="269"/>
      <c r="AI133" s="269"/>
      <c r="AJ133" s="269"/>
    </row>
  </sheetData>
  <sortState ref="C28:S35">
    <sortCondition descending="1" ref="R28:R35"/>
  </sortState>
  <mergeCells count="41">
    <mergeCell ref="A32:A33"/>
    <mergeCell ref="B32:B34"/>
    <mergeCell ref="C32:C34"/>
    <mergeCell ref="D32:G32"/>
    <mergeCell ref="J32:O32"/>
    <mergeCell ref="D33:E33"/>
    <mergeCell ref="F33:F34"/>
    <mergeCell ref="G33:G34"/>
    <mergeCell ref="H33:I33"/>
    <mergeCell ref="J33:K33"/>
    <mergeCell ref="L33:L34"/>
    <mergeCell ref="M33:M34"/>
    <mergeCell ref="N33:O33"/>
    <mergeCell ref="B46:S46"/>
    <mergeCell ref="B47:C47"/>
    <mergeCell ref="B7:G7"/>
    <mergeCell ref="B4:S4"/>
    <mergeCell ref="B5:S5"/>
    <mergeCell ref="R7:S7"/>
    <mergeCell ref="Q8:S8"/>
    <mergeCell ref="B45:C45"/>
    <mergeCell ref="Q9:R9"/>
    <mergeCell ref="S9:S10"/>
    <mergeCell ref="B24:C24"/>
    <mergeCell ref="C31:E31"/>
    <mergeCell ref="Q32:S32"/>
    <mergeCell ref="Q33:R33"/>
    <mergeCell ref="S33:S34"/>
    <mergeCell ref="A8:A9"/>
    <mergeCell ref="B8:B10"/>
    <mergeCell ref="C8:C10"/>
    <mergeCell ref="D8:G8"/>
    <mergeCell ref="J8:O8"/>
    <mergeCell ref="M9:M10"/>
    <mergeCell ref="N9:O9"/>
    <mergeCell ref="D9:E9"/>
    <mergeCell ref="F9:F10"/>
    <mergeCell ref="G9:G10"/>
    <mergeCell ref="H9:I9"/>
    <mergeCell ref="J9:K9"/>
    <mergeCell ref="L9:L10"/>
  </mergeCells>
  <conditionalFormatting sqref="S48:Y52 S38:Y42 S44:Y44 S12:Y24">
    <cfRule type="cellIs" dxfId="385" priority="67" stopIfTrue="1" operator="lessThan">
      <formula>1</formula>
    </cfRule>
    <cfRule type="cellIs" dxfId="384" priority="68" stopIfTrue="1" operator="greaterThan">
      <formula>1</formula>
    </cfRule>
  </conditionalFormatting>
  <conditionalFormatting sqref="S45:Y45">
    <cfRule type="cellIs" dxfId="383" priority="65" stopIfTrue="1" operator="lessThan">
      <formula>1</formula>
    </cfRule>
    <cfRule type="cellIs" dxfId="382" priority="66" stopIfTrue="1" operator="greaterThan">
      <formula>1</formula>
    </cfRule>
  </conditionalFormatting>
  <conditionalFormatting sqref="F12:F23 F38:F42 F44">
    <cfRule type="cellIs" dxfId="381" priority="63" operator="lessThan">
      <formula>1</formula>
    </cfRule>
    <cfRule type="cellIs" dxfId="380" priority="64" operator="greaterThan">
      <formula>1</formula>
    </cfRule>
  </conditionalFormatting>
  <conditionalFormatting sqref="G12:G23 G38:G42 G44">
    <cfRule type="cellIs" dxfId="379" priority="61" operator="lessThan">
      <formula>0</formula>
    </cfRule>
    <cfRule type="cellIs" dxfId="378" priority="62" operator="greaterThan">
      <formula>0</formula>
    </cfRule>
  </conditionalFormatting>
  <conditionalFormatting sqref="G24">
    <cfRule type="cellIs" dxfId="377" priority="53" operator="lessThan">
      <formula>0</formula>
    </cfRule>
    <cfRule type="cellIs" dxfId="376" priority="54" operator="greaterThan">
      <formula>0</formula>
    </cfRule>
  </conditionalFormatting>
  <conditionalFormatting sqref="F24">
    <cfRule type="cellIs" dxfId="375" priority="55" operator="lessThan">
      <formula>1</formula>
    </cfRule>
    <cfRule type="cellIs" dxfId="374" priority="56" operator="greaterThan">
      <formula>1</formula>
    </cfRule>
  </conditionalFormatting>
  <conditionalFormatting sqref="L12:L23">
    <cfRule type="cellIs" dxfId="373" priority="51" operator="lessThan">
      <formula>1</formula>
    </cfRule>
    <cfRule type="cellIs" dxfId="372" priority="52" operator="greaterThan">
      <formula>1</formula>
    </cfRule>
  </conditionalFormatting>
  <conditionalFormatting sqref="M12:M23">
    <cfRule type="cellIs" dxfId="371" priority="49" operator="lessThan">
      <formula>0</formula>
    </cfRule>
    <cfRule type="cellIs" dxfId="370" priority="50" operator="greaterThan">
      <formula>0</formula>
    </cfRule>
  </conditionalFormatting>
  <conditionalFormatting sqref="M24">
    <cfRule type="cellIs" dxfId="369" priority="41" operator="lessThan">
      <formula>0</formula>
    </cfRule>
    <cfRule type="cellIs" dxfId="368" priority="42" operator="greaterThan">
      <formula>0</formula>
    </cfRule>
  </conditionalFormatting>
  <conditionalFormatting sqref="L24">
    <cfRule type="cellIs" dxfId="367" priority="43" operator="lessThan">
      <formula>1</formula>
    </cfRule>
    <cfRule type="cellIs" dxfId="366" priority="44" operator="greaterThan">
      <formula>1</formula>
    </cfRule>
  </conditionalFormatting>
  <conditionalFormatting sqref="G45">
    <cfRule type="cellIs" dxfId="365" priority="37" operator="lessThan">
      <formula>0</formula>
    </cfRule>
    <cfRule type="cellIs" dxfId="364" priority="38" operator="greaterThan">
      <formula>0</formula>
    </cfRule>
  </conditionalFormatting>
  <conditionalFormatting sqref="F45">
    <cfRule type="cellIs" dxfId="363" priority="39" operator="lessThan">
      <formula>1</formula>
    </cfRule>
    <cfRule type="cellIs" dxfId="362" priority="40" operator="greaterThan">
      <formula>1</formula>
    </cfRule>
  </conditionalFormatting>
  <conditionalFormatting sqref="G37">
    <cfRule type="cellIs" dxfId="361" priority="35" operator="lessThan">
      <formula>0</formula>
    </cfRule>
    <cfRule type="cellIs" dxfId="360" priority="36" operator="greaterThan">
      <formula>0</formula>
    </cfRule>
  </conditionalFormatting>
  <conditionalFormatting sqref="S37">
    <cfRule type="cellIs" dxfId="359" priority="33" stopIfTrue="1" operator="lessThan">
      <formula>1</formula>
    </cfRule>
    <cfRule type="cellIs" dxfId="358" priority="34" stopIfTrue="1" operator="greaterThan">
      <formula>1</formula>
    </cfRule>
  </conditionalFormatting>
  <conditionalFormatting sqref="F37">
    <cfRule type="cellIs" dxfId="357" priority="31" operator="lessThan">
      <formula>1</formula>
    </cfRule>
    <cfRule type="cellIs" dxfId="356" priority="32" operator="greaterThan">
      <formula>1</formula>
    </cfRule>
  </conditionalFormatting>
  <conditionalFormatting sqref="T46:T47">
    <cfRule type="cellIs" dxfId="355" priority="29" operator="lessThan">
      <formula>1</formula>
    </cfRule>
    <cfRule type="cellIs" dxfId="354" priority="30" operator="greaterThan">
      <formula>1</formula>
    </cfRule>
  </conditionalFormatting>
  <conditionalFormatting sqref="T46:T47">
    <cfRule type="cellIs" dxfId="353" priority="28" operator="lessThan">
      <formula>1</formula>
    </cfRule>
  </conditionalFormatting>
  <conditionalFormatting sqref="F47">
    <cfRule type="cellIs" dxfId="352" priority="16" operator="lessThan">
      <formula>1</formula>
    </cfRule>
    <cfRule type="cellIs" dxfId="351" priority="17" operator="greaterThan">
      <formula>1</formula>
    </cfRule>
  </conditionalFormatting>
  <conditionalFormatting sqref="G47">
    <cfRule type="cellIs" dxfId="350" priority="14" operator="lessThan">
      <formula>0</formula>
    </cfRule>
    <cfRule type="cellIs" dxfId="349" priority="15" operator="greaterThan">
      <formula>0</formula>
    </cfRule>
  </conditionalFormatting>
  <conditionalFormatting sqref="S47">
    <cfRule type="cellIs" dxfId="348" priority="13" operator="lessThan">
      <formula>0</formula>
    </cfRule>
  </conditionalFormatting>
  <conditionalFormatting sqref="L47">
    <cfRule type="cellIs" dxfId="347" priority="11" operator="lessThan">
      <formula>1</formula>
    </cfRule>
    <cfRule type="cellIs" dxfId="346" priority="12" operator="greaterThan">
      <formula>1</formula>
    </cfRule>
  </conditionalFormatting>
  <conditionalFormatting sqref="M47">
    <cfRule type="cellIs" dxfId="345" priority="9" operator="lessThan">
      <formula>0</formula>
    </cfRule>
    <cfRule type="cellIs" dxfId="344" priority="10" operator="greaterThan">
      <formula>0</formula>
    </cfRule>
  </conditionalFormatting>
  <conditionalFormatting sqref="K47">
    <cfRule type="cellIs" dxfId="343" priority="7" operator="lessThan">
      <formula>0</formula>
    </cfRule>
    <cfRule type="cellIs" dxfId="342" priority="8" operator="greaterThan">
      <formula>0</formula>
    </cfRule>
  </conditionalFormatting>
  <conditionalFormatting sqref="S43:Y43">
    <cfRule type="cellIs" dxfId="341" priority="5" stopIfTrue="1" operator="lessThan">
      <formula>1</formula>
    </cfRule>
    <cfRule type="cellIs" dxfId="340" priority="6" stopIfTrue="1" operator="greaterThan">
      <formula>1</formula>
    </cfRule>
  </conditionalFormatting>
  <conditionalFormatting sqref="F43">
    <cfRule type="cellIs" dxfId="339" priority="3" operator="lessThan">
      <formula>1</formula>
    </cfRule>
    <cfRule type="cellIs" dxfId="338" priority="4" operator="greaterThan">
      <formula>1</formula>
    </cfRule>
  </conditionalFormatting>
  <conditionalFormatting sqref="G43">
    <cfRule type="cellIs" dxfId="337" priority="1" operator="lessThan">
      <formula>0</formula>
    </cfRule>
    <cfRule type="cellIs" dxfId="336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N48:O52 D47:S47 F37 F48:I52 F38:I45 N38:O44 L12:O24 F12:I2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D12:E23 P12:R23 P48:Y52 S45:Y45 J48:M52 J12:K23 S37 D48:E52 J38:M44 P38:Y44 S12:Y2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27"/>
  <sheetViews>
    <sheetView topLeftCell="A4" zoomScale="110" zoomScaleNormal="110" workbookViewId="0">
      <selection activeCell="N19" sqref="N19"/>
    </sheetView>
  </sheetViews>
  <sheetFormatPr defaultColWidth="0" defaultRowHeight="0" customHeight="1" zeroHeight="1" x14ac:dyDescent="0.25"/>
  <cols>
    <col min="1" max="1" width="1" style="282" customWidth="1"/>
    <col min="2" max="2" width="4.28515625" style="282" customWidth="1"/>
    <col min="3" max="3" width="12.85546875" style="282" customWidth="1"/>
    <col min="4" max="5" width="10.42578125" style="271" customWidth="1"/>
    <col min="6" max="6" width="6.28515625" style="271" customWidth="1"/>
    <col min="7" max="7" width="8.7109375" style="271" customWidth="1"/>
    <col min="8" max="9" width="6.28515625" style="271" customWidth="1"/>
    <col min="10" max="11" width="9.7109375" style="271" customWidth="1"/>
    <col min="12" max="12" width="6.28515625" style="271" customWidth="1"/>
    <col min="13" max="13" width="9" style="271" customWidth="1"/>
    <col min="14" max="15" width="6.28515625" style="271" customWidth="1"/>
    <col min="16" max="16" width="1.28515625" style="282" customWidth="1"/>
    <col min="17" max="17" width="10.42578125" style="282" customWidth="1"/>
    <col min="18" max="18" width="10.42578125" style="271" customWidth="1"/>
    <col min="19" max="19" width="6.28515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8"/>
      <c r="B4" s="1102" t="s">
        <v>241</v>
      </c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2"/>
      <c r="P4" s="1102"/>
      <c r="Q4" s="1102"/>
      <c r="R4" s="1102"/>
      <c r="S4" s="1102"/>
      <c r="T4" s="308"/>
      <c r="U4" s="308"/>
    </row>
    <row r="5" spans="1:21" s="269" customFormat="1" ht="15.6" customHeight="1" x14ac:dyDescent="0.25">
      <c r="A5" s="309"/>
      <c r="B5" s="1103" t="str">
        <f>'01-01'!B5:Q5</f>
        <v>za period od 01.01. do 31.01.2019. godine.</v>
      </c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3"/>
      <c r="P5" s="1103"/>
      <c r="Q5" s="1103"/>
      <c r="R5" s="1103"/>
      <c r="S5" s="1103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120" t="s">
        <v>266</v>
      </c>
      <c r="C7" s="1120"/>
      <c r="D7" s="1120"/>
      <c r="E7" s="1120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1104" t="s">
        <v>179</v>
      </c>
      <c r="S7" s="1104"/>
    </row>
    <row r="8" spans="1:21" s="269" customFormat="1" ht="17.25" customHeight="1" x14ac:dyDescent="0.25">
      <c r="A8" s="1105"/>
      <c r="B8" s="1106" t="s">
        <v>84</v>
      </c>
      <c r="C8" s="1109" t="s">
        <v>160</v>
      </c>
      <c r="D8" s="1112" t="s">
        <v>81</v>
      </c>
      <c r="E8" s="1113"/>
      <c r="F8" s="1113"/>
      <c r="G8" s="1113"/>
      <c r="H8" s="542"/>
      <c r="I8" s="542"/>
      <c r="J8" s="1112" t="s">
        <v>52</v>
      </c>
      <c r="K8" s="1113"/>
      <c r="L8" s="1113"/>
      <c r="M8" s="1113"/>
      <c r="N8" s="1113"/>
      <c r="O8" s="1113"/>
      <c r="P8" s="302"/>
      <c r="Q8" s="1114" t="s">
        <v>233</v>
      </c>
      <c r="R8" s="1115"/>
      <c r="S8" s="1116"/>
    </row>
    <row r="9" spans="1:21" s="269" customFormat="1" ht="15" customHeight="1" x14ac:dyDescent="0.25">
      <c r="A9" s="1105"/>
      <c r="B9" s="1107"/>
      <c r="C9" s="1110"/>
      <c r="D9" s="1123" t="s">
        <v>162</v>
      </c>
      <c r="E9" s="1124"/>
      <c r="F9" s="1137" t="str">
        <f>'01-01'!H9:H10</f>
        <v>Indeks19/18</v>
      </c>
      <c r="G9" s="1137" t="str">
        <f>'01-12'!G9:G10</f>
        <v>Razlika 19(-)18</v>
      </c>
      <c r="H9" s="1243" t="s">
        <v>223</v>
      </c>
      <c r="I9" s="1244"/>
      <c r="J9" s="1123" t="s">
        <v>162</v>
      </c>
      <c r="K9" s="1124"/>
      <c r="L9" s="1137" t="str">
        <f>F9</f>
        <v>Indeks19/18</v>
      </c>
      <c r="M9" s="1212" t="str">
        <f>G9</f>
        <v>Razlika 19(-)18</v>
      </c>
      <c r="N9" s="1243" t="s">
        <v>223</v>
      </c>
      <c r="O9" s="1244"/>
      <c r="P9" s="390"/>
      <c r="Q9" s="1097" t="s">
        <v>234</v>
      </c>
      <c r="R9" s="1098"/>
      <c r="S9" s="1118" t="str">
        <f>F9</f>
        <v>Indeks19/18</v>
      </c>
    </row>
    <row r="10" spans="1:21" s="269" customFormat="1" ht="16.149999999999999" customHeight="1" x14ac:dyDescent="0.25">
      <c r="A10" s="541"/>
      <c r="B10" s="1108"/>
      <c r="C10" s="1111"/>
      <c r="D10" s="540" t="str">
        <f>'01-01'!D10</f>
        <v>I-I-2018</v>
      </c>
      <c r="E10" s="540" t="str">
        <f>'01-01'!E10</f>
        <v>I-I-2019</v>
      </c>
      <c r="F10" s="1119"/>
      <c r="G10" s="1119"/>
      <c r="H10" s="369" t="str">
        <f>D10</f>
        <v>I-I-2018</v>
      </c>
      <c r="I10" s="369" t="str">
        <f>E10</f>
        <v>I-I-2019</v>
      </c>
      <c r="J10" s="540" t="str">
        <f>D10</f>
        <v>I-I-2018</v>
      </c>
      <c r="K10" s="540" t="str">
        <f>E10</f>
        <v>I-I-2019</v>
      </c>
      <c r="L10" s="1119"/>
      <c r="M10" s="1213"/>
      <c r="N10" s="369" t="str">
        <f>D10</f>
        <v>I-I-2018</v>
      </c>
      <c r="O10" s="369" t="str">
        <f>E10</f>
        <v>I-I-2019</v>
      </c>
      <c r="P10" s="543"/>
      <c r="Q10" s="540" t="str">
        <f>D10</f>
        <v>I-I-2018</v>
      </c>
      <c r="R10" s="540" t="str">
        <f>E10</f>
        <v>I-I-2019</v>
      </c>
      <c r="S10" s="1119"/>
    </row>
    <row r="11" spans="1:21" s="269" customFormat="1" ht="9" customHeight="1" x14ac:dyDescent="0.25">
      <c r="A11" s="305"/>
      <c r="B11" s="396"/>
      <c r="C11" s="397"/>
      <c r="D11" s="554"/>
      <c r="E11" s="554"/>
      <c r="F11" s="554"/>
      <c r="G11" s="554"/>
      <c r="H11" s="552"/>
      <c r="I11" s="552"/>
      <c r="J11" s="554"/>
      <c r="K11" s="554"/>
      <c r="L11" s="565"/>
      <c r="M11" s="565"/>
      <c r="N11" s="554"/>
      <c r="O11" s="554"/>
      <c r="P11" s="345"/>
      <c r="Q11" s="554"/>
      <c r="R11" s="554"/>
      <c r="S11" s="553"/>
    </row>
    <row r="12" spans="1:21" s="269" customFormat="1" ht="18" customHeight="1" x14ac:dyDescent="0.25">
      <c r="A12" s="291"/>
      <c r="B12" s="287" t="s">
        <v>53</v>
      </c>
      <c r="C12" s="929" t="s">
        <v>324</v>
      </c>
      <c r="D12" s="641">
        <v>278368</v>
      </c>
      <c r="E12" s="603">
        <v>349700</v>
      </c>
      <c r="F12" s="567">
        <f t="shared" ref="F12:F19" si="0">IF(D12=0,"",E12/D12)</f>
        <v>1.2562507184733878</v>
      </c>
      <c r="G12" s="597">
        <f>SUM(E12)-D12</f>
        <v>71332</v>
      </c>
      <c r="H12" s="566">
        <f t="shared" ref="H12:H19" si="1">SUM(D12)/$D$19</f>
        <v>3.6868571346833676E-2</v>
      </c>
      <c r="I12" s="571">
        <f t="shared" ref="I12:I19" si="2">SUM(E12)/$E$19</f>
        <v>4.4443636712096106E-2</v>
      </c>
      <c r="J12" s="641">
        <v>3768</v>
      </c>
      <c r="K12" s="603">
        <v>5960</v>
      </c>
      <c r="L12" s="567">
        <f t="shared" ref="L12:L19" si="3">IF(J12=0,"",K12/J12)</f>
        <v>1.5817409766454353</v>
      </c>
      <c r="M12" s="597">
        <f>SUM(K12)-J12</f>
        <v>2192</v>
      </c>
      <c r="N12" s="566">
        <f t="shared" ref="N12:N19" si="4">SUM(J12)/$J$19</f>
        <v>2.9369102114528587E-3</v>
      </c>
      <c r="O12" s="571">
        <f t="shared" ref="O12:O19" si="5">SUM(K12)/$K$19</f>
        <v>4.1844147400923798E-3</v>
      </c>
      <c r="P12" s="374"/>
      <c r="Q12" s="372">
        <f>SUM(D12+J12)</f>
        <v>282136</v>
      </c>
      <c r="R12" s="376">
        <f>SUM(E12+K12)</f>
        <v>355660</v>
      </c>
      <c r="S12" s="490">
        <f t="shared" ref="S12:S19" si="6">IF(Q12=0,"",R12/Q12)</f>
        <v>1.2605977259194148</v>
      </c>
    </row>
    <row r="13" spans="1:21" ht="18" customHeight="1" x14ac:dyDescent="0.25">
      <c r="A13" s="291"/>
      <c r="B13" s="287" t="s">
        <v>55</v>
      </c>
      <c r="C13" s="626" t="s">
        <v>165</v>
      </c>
      <c r="D13" s="641">
        <v>577410</v>
      </c>
      <c r="E13" s="603">
        <v>557896</v>
      </c>
      <c r="F13" s="567">
        <f t="shared" si="0"/>
        <v>0.96620425694047563</v>
      </c>
      <c r="G13" s="597">
        <f t="shared" ref="G13:G17" si="7">SUM(E13)-D13</f>
        <v>-19514</v>
      </c>
      <c r="H13" s="566">
        <f t="shared" si="1"/>
        <v>7.647531965375054E-2</v>
      </c>
      <c r="I13" s="571">
        <f t="shared" si="2"/>
        <v>7.0903423354679918E-2</v>
      </c>
      <c r="J13" s="641">
        <v>6100</v>
      </c>
      <c r="K13" s="603">
        <v>11032</v>
      </c>
      <c r="L13" s="567">
        <f t="shared" si="3"/>
        <v>1.8085245901639344</v>
      </c>
      <c r="M13" s="597">
        <f t="shared" ref="M13:M17" si="8">SUM(K13)-J13</f>
        <v>4932</v>
      </c>
      <c r="N13" s="566">
        <f t="shared" si="4"/>
        <v>4.7545520939125362E-3</v>
      </c>
      <c r="O13" s="571">
        <f t="shared" si="5"/>
        <v>7.7453797672313992E-3</v>
      </c>
      <c r="P13" s="374"/>
      <c r="Q13" s="372">
        <f t="shared" ref="Q13:Q17" si="9">SUM(D13+J13)</f>
        <v>583510</v>
      </c>
      <c r="R13" s="376">
        <f t="shared" ref="R13:R17" si="10">SUM(E13+K13)</f>
        <v>568928</v>
      </c>
      <c r="S13" s="490">
        <f t="shared" si="6"/>
        <v>0.97500985415845487</v>
      </c>
    </row>
    <row r="14" spans="1:21" ht="18" customHeight="1" x14ac:dyDescent="0.25">
      <c r="A14" s="290"/>
      <c r="B14" s="288" t="s">
        <v>57</v>
      </c>
      <c r="C14" s="626" t="s">
        <v>167</v>
      </c>
      <c r="D14" s="641">
        <v>1892480</v>
      </c>
      <c r="E14" s="603">
        <v>1779532</v>
      </c>
      <c r="F14" s="567">
        <f t="shared" si="0"/>
        <v>0.94031746702739261</v>
      </c>
      <c r="G14" s="597">
        <f t="shared" si="7"/>
        <v>-112948</v>
      </c>
      <c r="H14" s="566">
        <f t="shared" si="1"/>
        <v>0.25065034020597121</v>
      </c>
      <c r="I14" s="571">
        <f t="shared" si="2"/>
        <v>0.22616206384200688</v>
      </c>
      <c r="J14" s="641">
        <v>0</v>
      </c>
      <c r="K14" s="603">
        <v>0</v>
      </c>
      <c r="L14" s="567" t="str">
        <f t="shared" si="3"/>
        <v/>
      </c>
      <c r="M14" s="597">
        <f t="shared" si="8"/>
        <v>0</v>
      </c>
      <c r="N14" s="566">
        <f t="shared" si="4"/>
        <v>0</v>
      </c>
      <c r="O14" s="571">
        <f t="shared" si="5"/>
        <v>0</v>
      </c>
      <c r="P14" s="374"/>
      <c r="Q14" s="372">
        <f t="shared" si="9"/>
        <v>1892480</v>
      </c>
      <c r="R14" s="376">
        <f t="shared" si="10"/>
        <v>1779532</v>
      </c>
      <c r="S14" s="490">
        <f t="shared" si="6"/>
        <v>0.94031746702739261</v>
      </c>
    </row>
    <row r="15" spans="1:21" ht="18" customHeight="1" x14ac:dyDescent="0.25">
      <c r="A15" s="290"/>
      <c r="B15" s="953" t="s">
        <v>59</v>
      </c>
      <c r="C15" s="626" t="s">
        <v>168</v>
      </c>
      <c r="D15" s="641">
        <v>288440</v>
      </c>
      <c r="E15" s="603">
        <v>320294</v>
      </c>
      <c r="F15" s="567">
        <f t="shared" si="0"/>
        <v>1.1104354458466232</v>
      </c>
      <c r="G15" s="597">
        <f t="shared" si="7"/>
        <v>31854</v>
      </c>
      <c r="H15" s="566">
        <f t="shared" si="1"/>
        <v>3.8202561786127374E-2</v>
      </c>
      <c r="I15" s="571">
        <f t="shared" si="2"/>
        <v>4.0706405996751814E-2</v>
      </c>
      <c r="J15" s="641">
        <v>0</v>
      </c>
      <c r="K15" s="603">
        <v>0</v>
      </c>
      <c r="L15" s="567" t="str">
        <f t="shared" si="3"/>
        <v/>
      </c>
      <c r="M15" s="597">
        <f t="shared" si="8"/>
        <v>0</v>
      </c>
      <c r="N15" s="566">
        <f t="shared" si="4"/>
        <v>0</v>
      </c>
      <c r="O15" s="571">
        <f t="shared" si="5"/>
        <v>0</v>
      </c>
      <c r="P15" s="374"/>
      <c r="Q15" s="372">
        <f t="shared" si="9"/>
        <v>288440</v>
      </c>
      <c r="R15" s="376">
        <f t="shared" si="10"/>
        <v>320294</v>
      </c>
      <c r="S15" s="490">
        <f t="shared" si="6"/>
        <v>1.1104354458466232</v>
      </c>
    </row>
    <row r="16" spans="1:21" ht="18" customHeight="1" x14ac:dyDescent="0.25">
      <c r="A16" s="290"/>
      <c r="B16" s="953" t="s">
        <v>61</v>
      </c>
      <c r="C16" s="626" t="s">
        <v>169</v>
      </c>
      <c r="D16" s="641">
        <v>878722</v>
      </c>
      <c r="E16" s="603">
        <v>949583</v>
      </c>
      <c r="F16" s="567">
        <f t="shared" si="0"/>
        <v>1.080640976326984</v>
      </c>
      <c r="G16" s="597">
        <f t="shared" si="7"/>
        <v>70861</v>
      </c>
      <c r="H16" s="566">
        <f t="shared" si="1"/>
        <v>0.11638271910216828</v>
      </c>
      <c r="I16" s="571">
        <f t="shared" si="2"/>
        <v>0.12068321955957208</v>
      </c>
      <c r="J16" s="641">
        <v>84186</v>
      </c>
      <c r="K16" s="603">
        <v>101949</v>
      </c>
      <c r="L16" s="567">
        <f t="shared" si="3"/>
        <v>1.2109970778989381</v>
      </c>
      <c r="M16" s="597">
        <f t="shared" si="8"/>
        <v>17763</v>
      </c>
      <c r="N16" s="566">
        <f t="shared" si="4"/>
        <v>6.5617495504609963E-2</v>
      </c>
      <c r="O16" s="571">
        <f t="shared" si="5"/>
        <v>7.1576660794912428E-2</v>
      </c>
      <c r="P16" s="374"/>
      <c r="Q16" s="372">
        <f t="shared" si="9"/>
        <v>962908</v>
      </c>
      <c r="R16" s="376">
        <f t="shared" si="10"/>
        <v>1051532</v>
      </c>
      <c r="S16" s="490">
        <f t="shared" si="6"/>
        <v>1.092037868622963</v>
      </c>
    </row>
    <row r="17" spans="1:19" ht="18" customHeight="1" x14ac:dyDescent="0.25">
      <c r="A17" s="291"/>
      <c r="B17" s="288" t="s">
        <v>63</v>
      </c>
      <c r="C17" s="626" t="s">
        <v>170</v>
      </c>
      <c r="D17" s="641">
        <v>2243830</v>
      </c>
      <c r="E17" s="603">
        <v>2273869</v>
      </c>
      <c r="F17" s="567">
        <f t="shared" si="0"/>
        <v>1.013387377831654</v>
      </c>
      <c r="G17" s="597">
        <f t="shared" si="7"/>
        <v>30039</v>
      </c>
      <c r="H17" s="566">
        <f t="shared" si="1"/>
        <v>0.29718504442021282</v>
      </c>
      <c r="I17" s="571">
        <f t="shared" si="2"/>
        <v>0.28898772595624039</v>
      </c>
      <c r="J17" s="641">
        <v>577558</v>
      </c>
      <c r="K17" s="603">
        <v>648077</v>
      </c>
      <c r="L17" s="567">
        <f t="shared" si="3"/>
        <v>1.1220985597983233</v>
      </c>
      <c r="M17" s="597">
        <f t="shared" si="8"/>
        <v>70519</v>
      </c>
      <c r="N17" s="566">
        <f t="shared" si="4"/>
        <v>0.4501687865993339</v>
      </c>
      <c r="O17" s="571">
        <f t="shared" si="5"/>
        <v>0.45500385092531032</v>
      </c>
      <c r="P17" s="374"/>
      <c r="Q17" s="372">
        <f t="shared" si="9"/>
        <v>2821388</v>
      </c>
      <c r="R17" s="376">
        <f t="shared" si="10"/>
        <v>2921946</v>
      </c>
      <c r="S17" s="490">
        <f t="shared" si="6"/>
        <v>1.0356413226397787</v>
      </c>
    </row>
    <row r="18" spans="1:19" ht="18" customHeight="1" x14ac:dyDescent="0.25">
      <c r="A18" s="291"/>
      <c r="B18" s="953" t="s">
        <v>65</v>
      </c>
      <c r="C18" s="626" t="s">
        <v>328</v>
      </c>
      <c r="D18" s="641">
        <v>1391029</v>
      </c>
      <c r="E18" s="603">
        <v>1637519</v>
      </c>
      <c r="F18" s="567">
        <f>IF(D18=0,"",E18/D18)</f>
        <v>1.1771997564392978</v>
      </c>
      <c r="G18" s="597">
        <f>SUM(E18)-D18</f>
        <v>246490</v>
      </c>
      <c r="H18" s="566">
        <f t="shared" si="1"/>
        <v>0.18423544348493612</v>
      </c>
      <c r="I18" s="571">
        <f t="shared" si="2"/>
        <v>0.20811352457865284</v>
      </c>
      <c r="J18" s="641">
        <v>611369</v>
      </c>
      <c r="K18" s="603">
        <v>657315</v>
      </c>
      <c r="L18" s="567">
        <f>IF(J18=0,"",K18/J18)</f>
        <v>1.0751526492183934</v>
      </c>
      <c r="M18" s="597">
        <f>SUM(K18)-J18</f>
        <v>45946</v>
      </c>
      <c r="N18" s="566">
        <f t="shared" si="4"/>
        <v>0.47652225559069072</v>
      </c>
      <c r="O18" s="571">
        <f t="shared" si="5"/>
        <v>0.46148969377245347</v>
      </c>
      <c r="P18" s="374"/>
      <c r="Q18" s="372">
        <f>SUM(D18+J18)</f>
        <v>2002398</v>
      </c>
      <c r="R18" s="376">
        <f>SUM(E18+K18)</f>
        <v>2294834</v>
      </c>
      <c r="S18" s="490">
        <f>IF(Q18=0,"",R18/Q18)</f>
        <v>1.1460428945694112</v>
      </c>
    </row>
    <row r="19" spans="1:19" ht="19.149999999999999" customHeight="1" x14ac:dyDescent="0.25">
      <c r="A19" s="292"/>
      <c r="B19" s="1131" t="s">
        <v>235</v>
      </c>
      <c r="C19" s="1131"/>
      <c r="D19" s="548">
        <f>SUM(D12:D18)</f>
        <v>7550279</v>
      </c>
      <c r="E19" s="549">
        <f>SUM(E12:E18)</f>
        <v>7868393</v>
      </c>
      <c r="F19" s="568">
        <f t="shared" si="0"/>
        <v>1.0421327476772713</v>
      </c>
      <c r="G19" s="549">
        <f>SUM(G12:G18)</f>
        <v>318114</v>
      </c>
      <c r="H19" s="566">
        <f t="shared" si="1"/>
        <v>1</v>
      </c>
      <c r="I19" s="571">
        <f t="shared" si="2"/>
        <v>1</v>
      </c>
      <c r="J19" s="548">
        <f>SUM(J12:J18)</f>
        <v>1282981</v>
      </c>
      <c r="K19" s="549">
        <f>SUM(K12:K18)</f>
        <v>1424333</v>
      </c>
      <c r="L19" s="568">
        <f t="shared" si="3"/>
        <v>1.1101746635374958</v>
      </c>
      <c r="M19" s="563">
        <f>SUM(M12:M18)</f>
        <v>141352</v>
      </c>
      <c r="N19" s="566">
        <f t="shared" si="4"/>
        <v>1</v>
      </c>
      <c r="O19" s="571">
        <f t="shared" si="5"/>
        <v>1</v>
      </c>
      <c r="P19" s="381"/>
      <c r="Q19" s="380">
        <f>SUM(Q12:Q18)</f>
        <v>8833260</v>
      </c>
      <c r="R19" s="549">
        <f>SUM(R12:R18)</f>
        <v>9292726</v>
      </c>
      <c r="S19" s="492">
        <f t="shared" si="6"/>
        <v>1.0520154506943076</v>
      </c>
    </row>
    <row r="20" spans="1:19" s="266" customFormat="1" ht="9" customHeight="1" x14ac:dyDescent="0.25">
      <c r="A20" s="275"/>
      <c r="B20" s="275"/>
      <c r="C20" s="275"/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3"/>
    </row>
    <row r="21" spans="1:19" s="266" customFormat="1" ht="16.899999999999999" customHeight="1" x14ac:dyDescent="0.2">
      <c r="A21" s="275"/>
      <c r="B21" s="288" t="s">
        <v>53</v>
      </c>
      <c r="C21" s="596" t="s">
        <v>178</v>
      </c>
      <c r="D21" s="680">
        <v>312059</v>
      </c>
      <c r="E21" s="377">
        <v>90333</v>
      </c>
      <c r="F21" s="567">
        <f>IF(D21=0,"",E21/D21)</f>
        <v>0.28947410585818706</v>
      </c>
      <c r="G21" s="595">
        <f>SUM(E21)-D21</f>
        <v>-221726</v>
      </c>
      <c r="H21" s="566">
        <f>SUM(D21)/$D$22</f>
        <v>1</v>
      </c>
      <c r="I21" s="571">
        <f>SUM(E21)/$E$22</f>
        <v>1</v>
      </c>
      <c r="J21" s="496"/>
      <c r="K21" s="497"/>
      <c r="L21" s="497"/>
      <c r="M21" s="497"/>
      <c r="N21" s="497"/>
      <c r="O21" s="498"/>
      <c r="P21" s="374"/>
      <c r="Q21" s="372">
        <f t="shared" ref="Q21:R21" si="11">SUM(D21+J21)</f>
        <v>312059</v>
      </c>
      <c r="R21" s="376">
        <f t="shared" si="11"/>
        <v>90333</v>
      </c>
      <c r="S21" s="490">
        <f>SUM(R21)/Q21</f>
        <v>0.28947410585818706</v>
      </c>
    </row>
    <row r="22" spans="1:19" s="266" customFormat="1" ht="19.149999999999999" customHeight="1" x14ac:dyDescent="0.25">
      <c r="A22" s="275"/>
      <c r="B22" s="1214" t="s">
        <v>296</v>
      </c>
      <c r="C22" s="1214"/>
      <c r="D22" s="548">
        <f>SUM(D21:D21)</f>
        <v>312059</v>
      </c>
      <c r="E22" s="549">
        <f>SUM(E21:E21)</f>
        <v>90333</v>
      </c>
      <c r="F22" s="568">
        <f>IF(D22=0,"",E22/D22)</f>
        <v>0.28947410585818706</v>
      </c>
      <c r="G22" s="563">
        <f>SUM(G21)</f>
        <v>-221726</v>
      </c>
      <c r="H22" s="566">
        <f>SUM(H21)</f>
        <v>1</v>
      </c>
      <c r="I22" s="571">
        <f>SUM(I21)</f>
        <v>1</v>
      </c>
      <c r="J22" s="502"/>
      <c r="K22" s="423"/>
      <c r="L22" s="423"/>
      <c r="M22" s="423"/>
      <c r="N22" s="413"/>
      <c r="O22" s="414"/>
      <c r="P22" s="381"/>
      <c r="Q22" s="380">
        <f>SUM(Q21:Q21)</f>
        <v>312059</v>
      </c>
      <c r="R22" s="549">
        <f>SUM(R21:R21)</f>
        <v>90333</v>
      </c>
      <c r="S22" s="492">
        <f>SUM(R22)/Q22</f>
        <v>0.28947410585818706</v>
      </c>
    </row>
    <row r="23" spans="1:19" s="266" customFormat="1" ht="19.149999999999999" customHeight="1" x14ac:dyDescent="0.25">
      <c r="A23" s="275"/>
      <c r="B23" s="594"/>
      <c r="C23" s="594"/>
      <c r="D23" s="385"/>
      <c r="E23" s="386"/>
      <c r="F23" s="385"/>
      <c r="G23" s="386"/>
      <c r="H23" s="386"/>
      <c r="I23" s="386"/>
      <c r="J23" s="385"/>
      <c r="K23" s="386"/>
      <c r="L23" s="386"/>
      <c r="M23" s="386"/>
      <c r="N23" s="385"/>
      <c r="O23" s="386"/>
      <c r="P23" s="385"/>
      <c r="Q23" s="386"/>
      <c r="R23" s="386"/>
      <c r="S23" s="419"/>
    </row>
    <row r="24" spans="1:19" s="266" customFormat="1" ht="19.149999999999999" customHeight="1" x14ac:dyDescent="0.25">
      <c r="A24" s="275"/>
      <c r="B24" s="1245" t="s">
        <v>232</v>
      </c>
      <c r="C24" s="1246"/>
      <c r="D24" s="1246"/>
      <c r="E24" s="1246"/>
      <c r="F24" s="1246"/>
      <c r="G24" s="1246"/>
      <c r="H24" s="1246"/>
      <c r="I24" s="1246"/>
      <c r="J24" s="1246"/>
      <c r="K24" s="1246"/>
      <c r="L24" s="1246"/>
      <c r="M24" s="1246"/>
      <c r="N24" s="1246"/>
      <c r="O24" s="1246"/>
      <c r="P24" s="1246"/>
      <c r="Q24" s="1246"/>
      <c r="R24" s="1246"/>
      <c r="S24" s="1246"/>
    </row>
    <row r="25" spans="1:19" s="266" customFormat="1" ht="18" customHeight="1" x14ac:dyDescent="0.25">
      <c r="A25" s="275"/>
      <c r="B25" s="619" t="s">
        <v>53</v>
      </c>
      <c r="C25" s="669" t="s">
        <v>170</v>
      </c>
      <c r="D25" s="641">
        <v>2243830</v>
      </c>
      <c r="E25" s="603">
        <v>2273869</v>
      </c>
      <c r="F25" s="567">
        <f t="shared" ref="F25:F31" si="12">IF(D25=0,"",E25/D25)</f>
        <v>1.013387377831654</v>
      </c>
      <c r="G25" s="597">
        <f t="shared" ref="G25:G31" si="13">SUM(E25)-D25</f>
        <v>30039</v>
      </c>
      <c r="H25" s="566">
        <f t="shared" ref="H25:H31" si="14">SUM(D25)/$D$19</f>
        <v>0.29718504442021282</v>
      </c>
      <c r="I25" s="571">
        <f t="shared" ref="I25:I31" si="15">SUM(E25)/$E$19</f>
        <v>0.28898772595624039</v>
      </c>
      <c r="J25" s="641">
        <v>577558</v>
      </c>
      <c r="K25" s="603">
        <v>648077</v>
      </c>
      <c r="L25" s="567">
        <f t="shared" ref="L25:L31" si="16">IF(J25=0,"",K25/J25)</f>
        <v>1.1220985597983233</v>
      </c>
      <c r="M25" s="597">
        <f t="shared" ref="M25:M31" si="17">SUM(K25)-J25</f>
        <v>70519</v>
      </c>
      <c r="N25" s="566">
        <f t="shared" ref="N25:N31" si="18">SUM(J25)/$J$19</f>
        <v>0.4501687865993339</v>
      </c>
      <c r="O25" s="571">
        <f t="shared" ref="O25:O31" si="19">SUM(K25)/$K$19</f>
        <v>0.45500385092531032</v>
      </c>
      <c r="P25" s="374"/>
      <c r="Q25" s="372">
        <f t="shared" ref="Q25:R31" si="20">SUM(D25+J25)</f>
        <v>2821388</v>
      </c>
      <c r="R25" s="376">
        <f t="shared" si="20"/>
        <v>2921946</v>
      </c>
      <c r="S25" s="490">
        <f t="shared" ref="S25:S31" si="21">IF(Q25=0,"",R25/Q25)</f>
        <v>1.0356413226397787</v>
      </c>
    </row>
    <row r="26" spans="1:19" s="266" customFormat="1" ht="18" customHeight="1" x14ac:dyDescent="0.25">
      <c r="A26" s="275"/>
      <c r="B26" s="619" t="s">
        <v>55</v>
      </c>
      <c r="C26" s="669" t="s">
        <v>328</v>
      </c>
      <c r="D26" s="641">
        <v>1391029</v>
      </c>
      <c r="E26" s="603">
        <v>1637519</v>
      </c>
      <c r="F26" s="567">
        <f t="shared" si="12"/>
        <v>1.1771997564392978</v>
      </c>
      <c r="G26" s="597">
        <f t="shared" si="13"/>
        <v>246490</v>
      </c>
      <c r="H26" s="566">
        <f t="shared" si="14"/>
        <v>0.18423544348493612</v>
      </c>
      <c r="I26" s="571">
        <f t="shared" si="15"/>
        <v>0.20811352457865284</v>
      </c>
      <c r="J26" s="641">
        <v>611369</v>
      </c>
      <c r="K26" s="603">
        <v>657315</v>
      </c>
      <c r="L26" s="567">
        <f t="shared" si="16"/>
        <v>1.0751526492183934</v>
      </c>
      <c r="M26" s="597">
        <f t="shared" si="17"/>
        <v>45946</v>
      </c>
      <c r="N26" s="566">
        <f t="shared" si="18"/>
        <v>0.47652225559069072</v>
      </c>
      <c r="O26" s="571">
        <f t="shared" si="19"/>
        <v>0.46148969377245347</v>
      </c>
      <c r="P26" s="374"/>
      <c r="Q26" s="372">
        <f t="shared" si="20"/>
        <v>2002398</v>
      </c>
      <c r="R26" s="376">
        <f t="shared" si="20"/>
        <v>2294834</v>
      </c>
      <c r="S26" s="490">
        <f t="shared" si="21"/>
        <v>1.1460428945694112</v>
      </c>
    </row>
    <row r="27" spans="1:19" s="266" customFormat="1" ht="18" customHeight="1" x14ac:dyDescent="0.25">
      <c r="A27" s="275"/>
      <c r="B27" s="621" t="s">
        <v>57</v>
      </c>
      <c r="C27" s="669" t="s">
        <v>167</v>
      </c>
      <c r="D27" s="641">
        <v>1892480</v>
      </c>
      <c r="E27" s="603">
        <v>1779532</v>
      </c>
      <c r="F27" s="567">
        <f t="shared" si="12"/>
        <v>0.94031746702739261</v>
      </c>
      <c r="G27" s="597">
        <f t="shared" si="13"/>
        <v>-112948</v>
      </c>
      <c r="H27" s="566">
        <f t="shared" si="14"/>
        <v>0.25065034020597121</v>
      </c>
      <c r="I27" s="571">
        <f t="shared" si="15"/>
        <v>0.22616206384200688</v>
      </c>
      <c r="J27" s="641">
        <v>0</v>
      </c>
      <c r="K27" s="603">
        <v>0</v>
      </c>
      <c r="L27" s="567" t="str">
        <f t="shared" si="16"/>
        <v/>
      </c>
      <c r="M27" s="597">
        <f t="shared" si="17"/>
        <v>0</v>
      </c>
      <c r="N27" s="566">
        <f t="shared" si="18"/>
        <v>0</v>
      </c>
      <c r="O27" s="571">
        <f t="shared" si="19"/>
        <v>0</v>
      </c>
      <c r="P27" s="374"/>
      <c r="Q27" s="372">
        <f t="shared" si="20"/>
        <v>1892480</v>
      </c>
      <c r="R27" s="376">
        <f t="shared" si="20"/>
        <v>1779532</v>
      </c>
      <c r="S27" s="490">
        <f t="shared" si="21"/>
        <v>0.94031746702739261</v>
      </c>
    </row>
    <row r="28" spans="1:19" s="266" customFormat="1" ht="18" customHeight="1" x14ac:dyDescent="0.25">
      <c r="A28" s="275"/>
      <c r="B28" s="619" t="s">
        <v>59</v>
      </c>
      <c r="C28" s="669" t="s">
        <v>169</v>
      </c>
      <c r="D28" s="641">
        <v>878722</v>
      </c>
      <c r="E28" s="603">
        <v>949583</v>
      </c>
      <c r="F28" s="567">
        <f t="shared" si="12"/>
        <v>1.080640976326984</v>
      </c>
      <c r="G28" s="597">
        <f t="shared" si="13"/>
        <v>70861</v>
      </c>
      <c r="H28" s="566">
        <f t="shared" si="14"/>
        <v>0.11638271910216828</v>
      </c>
      <c r="I28" s="571">
        <f t="shared" si="15"/>
        <v>0.12068321955957208</v>
      </c>
      <c r="J28" s="641">
        <v>84186</v>
      </c>
      <c r="K28" s="603">
        <v>101949</v>
      </c>
      <c r="L28" s="567">
        <f t="shared" si="16"/>
        <v>1.2109970778989381</v>
      </c>
      <c r="M28" s="597">
        <f t="shared" si="17"/>
        <v>17763</v>
      </c>
      <c r="N28" s="566">
        <f t="shared" si="18"/>
        <v>6.5617495504609963E-2</v>
      </c>
      <c r="O28" s="571">
        <f t="shared" si="19"/>
        <v>7.1576660794912428E-2</v>
      </c>
      <c r="P28" s="374"/>
      <c r="Q28" s="372">
        <f t="shared" si="20"/>
        <v>962908</v>
      </c>
      <c r="R28" s="376">
        <f t="shared" si="20"/>
        <v>1051532</v>
      </c>
      <c r="S28" s="490">
        <f t="shared" si="21"/>
        <v>1.092037868622963</v>
      </c>
    </row>
    <row r="29" spans="1:19" s="266" customFormat="1" ht="18" customHeight="1" x14ac:dyDescent="0.25">
      <c r="A29" s="275"/>
      <c r="B29" s="621" t="s">
        <v>61</v>
      </c>
      <c r="C29" s="669" t="s">
        <v>165</v>
      </c>
      <c r="D29" s="641">
        <v>577410</v>
      </c>
      <c r="E29" s="603">
        <v>557896</v>
      </c>
      <c r="F29" s="567">
        <f t="shared" si="12"/>
        <v>0.96620425694047563</v>
      </c>
      <c r="G29" s="597">
        <f t="shared" si="13"/>
        <v>-19514</v>
      </c>
      <c r="H29" s="566">
        <f t="shared" si="14"/>
        <v>7.647531965375054E-2</v>
      </c>
      <c r="I29" s="571">
        <f t="shared" si="15"/>
        <v>7.0903423354679918E-2</v>
      </c>
      <c r="J29" s="641">
        <v>6100</v>
      </c>
      <c r="K29" s="603">
        <v>11032</v>
      </c>
      <c r="L29" s="567">
        <f t="shared" si="16"/>
        <v>1.8085245901639344</v>
      </c>
      <c r="M29" s="597">
        <f t="shared" si="17"/>
        <v>4932</v>
      </c>
      <c r="N29" s="566">
        <f t="shared" si="18"/>
        <v>4.7545520939125362E-3</v>
      </c>
      <c r="O29" s="571">
        <f t="shared" si="19"/>
        <v>7.7453797672313992E-3</v>
      </c>
      <c r="P29" s="374"/>
      <c r="Q29" s="372">
        <f t="shared" si="20"/>
        <v>583510</v>
      </c>
      <c r="R29" s="376">
        <f t="shared" si="20"/>
        <v>568928</v>
      </c>
      <c r="S29" s="490">
        <f t="shared" si="21"/>
        <v>0.97500985415845487</v>
      </c>
    </row>
    <row r="30" spans="1:19" s="266" customFormat="1" ht="18" customHeight="1" x14ac:dyDescent="0.25">
      <c r="A30" s="275"/>
      <c r="B30" s="621" t="s">
        <v>63</v>
      </c>
      <c r="C30" s="929" t="s">
        <v>324</v>
      </c>
      <c r="D30" s="641">
        <v>278368</v>
      </c>
      <c r="E30" s="603">
        <v>349700</v>
      </c>
      <c r="F30" s="567">
        <f t="shared" si="12"/>
        <v>1.2562507184733878</v>
      </c>
      <c r="G30" s="597">
        <f t="shared" si="13"/>
        <v>71332</v>
      </c>
      <c r="H30" s="566">
        <f t="shared" si="14"/>
        <v>3.6868571346833676E-2</v>
      </c>
      <c r="I30" s="571">
        <f t="shared" si="15"/>
        <v>4.4443636712096106E-2</v>
      </c>
      <c r="J30" s="641">
        <v>3768</v>
      </c>
      <c r="K30" s="603">
        <v>5960</v>
      </c>
      <c r="L30" s="567">
        <f t="shared" si="16"/>
        <v>1.5817409766454353</v>
      </c>
      <c r="M30" s="597">
        <f t="shared" si="17"/>
        <v>2192</v>
      </c>
      <c r="N30" s="566">
        <f t="shared" si="18"/>
        <v>2.9369102114528587E-3</v>
      </c>
      <c r="O30" s="571">
        <f t="shared" si="19"/>
        <v>4.1844147400923798E-3</v>
      </c>
      <c r="P30" s="374"/>
      <c r="Q30" s="372">
        <f t="shared" si="20"/>
        <v>282136</v>
      </c>
      <c r="R30" s="376">
        <f t="shared" si="20"/>
        <v>355660</v>
      </c>
      <c r="S30" s="490">
        <f t="shared" si="21"/>
        <v>1.2605977259194148</v>
      </c>
    </row>
    <row r="31" spans="1:19" s="266" customFormat="1" ht="18" customHeight="1" x14ac:dyDescent="0.25">
      <c r="A31" s="275"/>
      <c r="B31" s="619" t="s">
        <v>65</v>
      </c>
      <c r="C31" s="929" t="s">
        <v>168</v>
      </c>
      <c r="D31" s="641">
        <v>288440</v>
      </c>
      <c r="E31" s="603">
        <v>320294</v>
      </c>
      <c r="F31" s="567">
        <f t="shared" si="12"/>
        <v>1.1104354458466232</v>
      </c>
      <c r="G31" s="597">
        <f t="shared" si="13"/>
        <v>31854</v>
      </c>
      <c r="H31" s="566">
        <f t="shared" si="14"/>
        <v>3.8202561786127374E-2</v>
      </c>
      <c r="I31" s="571">
        <f t="shared" si="15"/>
        <v>4.0706405996751814E-2</v>
      </c>
      <c r="J31" s="641">
        <v>0</v>
      </c>
      <c r="K31" s="603">
        <v>0</v>
      </c>
      <c r="L31" s="567" t="str">
        <f t="shared" si="16"/>
        <v/>
      </c>
      <c r="M31" s="597">
        <f t="shared" si="17"/>
        <v>0</v>
      </c>
      <c r="N31" s="566">
        <f t="shared" si="18"/>
        <v>0</v>
      </c>
      <c r="O31" s="571">
        <f t="shared" si="19"/>
        <v>0</v>
      </c>
      <c r="P31" s="374"/>
      <c r="Q31" s="372">
        <f t="shared" si="20"/>
        <v>288440</v>
      </c>
      <c r="R31" s="376">
        <f t="shared" si="20"/>
        <v>320294</v>
      </c>
      <c r="S31" s="490">
        <f t="shared" si="21"/>
        <v>1.1104354458466232</v>
      </c>
    </row>
    <row r="32" spans="1:19" s="266" customFormat="1" ht="19.149999999999999" customHeight="1" x14ac:dyDescent="0.25">
      <c r="A32" s="275"/>
      <c r="B32" s="1131" t="s">
        <v>235</v>
      </c>
      <c r="C32" s="1131"/>
      <c r="D32" s="562">
        <f>SUM(D25:D31)</f>
        <v>7550279</v>
      </c>
      <c r="E32" s="563">
        <f>SUM(E25:E31)</f>
        <v>7868393</v>
      </c>
      <c r="F32" s="568">
        <f t="shared" ref="F32" si="22">IF(D32=0,"",E32/D32)</f>
        <v>1.0421327476772713</v>
      </c>
      <c r="G32" s="563">
        <f>SUM(G25:G31)</f>
        <v>318114</v>
      </c>
      <c r="H32" s="566">
        <f t="shared" ref="H32" si="23">SUM(D32)/$D$19</f>
        <v>1</v>
      </c>
      <c r="I32" s="571">
        <f t="shared" ref="I32" si="24">SUM(E32)/$E$19</f>
        <v>1</v>
      </c>
      <c r="J32" s="562">
        <f>SUM(J25:J31)</f>
        <v>1282981</v>
      </c>
      <c r="K32" s="563">
        <f>SUM(K25:K31)</f>
        <v>1424333</v>
      </c>
      <c r="L32" s="568">
        <f t="shared" ref="L32" si="25">IF(J32=0,"",K32/J32)</f>
        <v>1.1101746635374958</v>
      </c>
      <c r="M32" s="563">
        <f>SUM(M25:M31)</f>
        <v>141352</v>
      </c>
      <c r="N32" s="566">
        <f t="shared" ref="N32" si="26">SUM(J32)/$J$19</f>
        <v>1</v>
      </c>
      <c r="O32" s="571">
        <f t="shared" ref="O32" si="27">SUM(K32)/$K$19</f>
        <v>1</v>
      </c>
      <c r="P32" s="381"/>
      <c r="Q32" s="380">
        <f>SUM(Q25:Q31)</f>
        <v>8833260</v>
      </c>
      <c r="R32" s="563">
        <f>SUM(R25:R31)</f>
        <v>9292726</v>
      </c>
      <c r="S32" s="568">
        <f t="shared" ref="S32" si="28">IF(Q32=0,"",R32/Q32)</f>
        <v>1.0520154506943076</v>
      </c>
    </row>
    <row r="33" spans="1:19" s="266" customFormat="1" ht="19.149999999999999" customHeight="1" x14ac:dyDescent="0.25">
      <c r="A33" s="275"/>
      <c r="B33" s="594"/>
      <c r="C33" s="914"/>
      <c r="D33" s="385"/>
      <c r="E33" s="386"/>
      <c r="F33" s="385"/>
      <c r="G33" s="386"/>
      <c r="H33" s="386"/>
      <c r="I33" s="386"/>
      <c r="J33" s="385"/>
      <c r="K33" s="386"/>
      <c r="L33" s="386"/>
      <c r="M33" s="386"/>
      <c r="N33" s="385"/>
      <c r="O33" s="386"/>
      <c r="P33" s="385"/>
      <c r="Q33" s="386"/>
      <c r="R33" s="386"/>
      <c r="S33" s="394"/>
    </row>
    <row r="34" spans="1:19" s="266" customFormat="1" ht="13.15" customHeight="1" x14ac:dyDescent="0.25">
      <c r="A34" s="275"/>
      <c r="B34" s="275"/>
      <c r="C34" s="275"/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</row>
    <row r="35" spans="1:19" s="269" customFormat="1" ht="16.149999999999999" hidden="1" customHeight="1" x14ac:dyDescent="0.25">
      <c r="A35" s="293"/>
      <c r="B35" s="287" t="s">
        <v>55</v>
      </c>
      <c r="C35" s="545" t="s">
        <v>87</v>
      </c>
      <c r="D35" s="283">
        <v>23355611.820000008</v>
      </c>
      <c r="E35" s="296">
        <v>25365170.410000004</v>
      </c>
      <c r="F35" s="285">
        <v>2945000.9999999995</v>
      </c>
      <c r="G35" s="297">
        <v>2414763.4299999992</v>
      </c>
      <c r="H35" s="297"/>
      <c r="I35" s="297"/>
      <c r="J35" s="283">
        <v>883672.22999999986</v>
      </c>
      <c r="K35" s="296">
        <v>1280952.03</v>
      </c>
      <c r="L35" s="296"/>
      <c r="M35" s="296"/>
      <c r="N35" s="283">
        <v>6944</v>
      </c>
      <c r="O35" s="296">
        <v>72293.649999999994</v>
      </c>
      <c r="P35" s="286"/>
      <c r="Q35" s="284">
        <f t="shared" ref="Q35:R40" si="29">SUM(D35+F35+J35+N35)</f>
        <v>27191229.050000008</v>
      </c>
      <c r="R35" s="295">
        <f t="shared" si="29"/>
        <v>29133179.520000003</v>
      </c>
      <c r="S35" s="294">
        <f>SUM(R35)/Q35</f>
        <v>1.071418267501961</v>
      </c>
    </row>
    <row r="36" spans="1:19" s="269" customFormat="1" ht="16.149999999999999" hidden="1" customHeight="1" x14ac:dyDescent="0.25">
      <c r="A36" s="266"/>
      <c r="B36" s="288" t="s">
        <v>57</v>
      </c>
      <c r="C36" s="545" t="s">
        <v>163</v>
      </c>
      <c r="D36" s="283">
        <v>6916491.4900000002</v>
      </c>
      <c r="E36" s="296">
        <v>7687705.5000000009</v>
      </c>
      <c r="F36" s="285">
        <v>0</v>
      </c>
      <c r="G36" s="297">
        <v>0</v>
      </c>
      <c r="H36" s="297"/>
      <c r="I36" s="297"/>
      <c r="J36" s="283">
        <v>344823.13</v>
      </c>
      <c r="K36" s="296">
        <v>421665.82999999996</v>
      </c>
      <c r="L36" s="296"/>
      <c r="M36" s="296"/>
      <c r="N36" s="283">
        <v>0</v>
      </c>
      <c r="O36" s="296">
        <v>0</v>
      </c>
      <c r="P36" s="286"/>
      <c r="Q36" s="284">
        <f t="shared" si="29"/>
        <v>7261314.6200000001</v>
      </c>
      <c r="R36" s="295">
        <f t="shared" si="29"/>
        <v>8109371.330000001</v>
      </c>
      <c r="S36" s="294">
        <f>SUM(R36)/Q36</f>
        <v>1.1167910708157693</v>
      </c>
    </row>
    <row r="37" spans="1:19" s="269" customFormat="1" ht="16.149999999999999" hidden="1" customHeight="1" x14ac:dyDescent="0.25">
      <c r="A37" s="266"/>
      <c r="B37" s="288" t="s">
        <v>59</v>
      </c>
      <c r="C37" s="545" t="s">
        <v>164</v>
      </c>
      <c r="D37" s="283">
        <v>0</v>
      </c>
      <c r="E37" s="296">
        <v>461676</v>
      </c>
      <c r="F37" s="285">
        <v>0</v>
      </c>
      <c r="G37" s="297">
        <v>0</v>
      </c>
      <c r="H37" s="297"/>
      <c r="I37" s="297"/>
      <c r="J37" s="283">
        <v>0</v>
      </c>
      <c r="K37" s="296">
        <v>0</v>
      </c>
      <c r="L37" s="296"/>
      <c r="M37" s="296"/>
      <c r="N37" s="283">
        <v>0</v>
      </c>
      <c r="O37" s="296">
        <v>0</v>
      </c>
      <c r="P37" s="286"/>
      <c r="Q37" s="284">
        <f t="shared" si="29"/>
        <v>0</v>
      </c>
      <c r="R37" s="295">
        <f t="shared" si="29"/>
        <v>461676</v>
      </c>
      <c r="S37" s="294">
        <v>0</v>
      </c>
    </row>
    <row r="38" spans="1:19" s="269" customFormat="1" ht="16.149999999999999" hidden="1" customHeight="1" x14ac:dyDescent="0.25">
      <c r="A38" s="266"/>
      <c r="B38" s="287" t="s">
        <v>61</v>
      </c>
      <c r="C38" s="545" t="s">
        <v>165</v>
      </c>
      <c r="D38" s="283">
        <v>17321548.050000001</v>
      </c>
      <c r="E38" s="296">
        <v>23055191.170000002</v>
      </c>
      <c r="F38" s="285">
        <v>4385988.38</v>
      </c>
      <c r="G38" s="297">
        <v>4110047.42</v>
      </c>
      <c r="H38" s="297"/>
      <c r="I38" s="297"/>
      <c r="J38" s="283">
        <v>429238.72999999992</v>
      </c>
      <c r="K38" s="296">
        <v>1195296.2000000002</v>
      </c>
      <c r="L38" s="296"/>
      <c r="M38" s="296"/>
      <c r="N38" s="283">
        <v>47698.149999999994</v>
      </c>
      <c r="O38" s="296">
        <v>73401.149999999994</v>
      </c>
      <c r="P38" s="286"/>
      <c r="Q38" s="284">
        <f t="shared" si="29"/>
        <v>22184473.309999999</v>
      </c>
      <c r="R38" s="295">
        <f t="shared" si="29"/>
        <v>28433935.940000001</v>
      </c>
      <c r="S38" s="294">
        <f>SUM(R38)/Q38</f>
        <v>1.2817043498248371</v>
      </c>
    </row>
    <row r="39" spans="1:19" s="269" customFormat="1" ht="16.149999999999999" hidden="1" customHeight="1" x14ac:dyDescent="0.25">
      <c r="A39" s="266"/>
      <c r="B39" s="288" t="s">
        <v>63</v>
      </c>
      <c r="C39" s="545" t="s">
        <v>166</v>
      </c>
      <c r="D39" s="283">
        <v>27204338.449999999</v>
      </c>
      <c r="E39" s="296">
        <v>28593196.580000006</v>
      </c>
      <c r="F39" s="285">
        <v>0</v>
      </c>
      <c r="G39" s="297">
        <v>0</v>
      </c>
      <c r="H39" s="297"/>
      <c r="I39" s="297"/>
      <c r="J39" s="283">
        <v>4303330.1500000004</v>
      </c>
      <c r="K39" s="296">
        <v>3365974.9600000004</v>
      </c>
      <c r="L39" s="296"/>
      <c r="M39" s="296"/>
      <c r="N39" s="283">
        <v>0</v>
      </c>
      <c r="O39" s="296">
        <v>0</v>
      </c>
      <c r="P39" s="286"/>
      <c r="Q39" s="284">
        <f t="shared" si="29"/>
        <v>31507668.600000001</v>
      </c>
      <c r="R39" s="295">
        <f t="shared" si="29"/>
        <v>31959171.540000007</v>
      </c>
      <c r="S39" s="294">
        <f>SUM(R39)/Q39</f>
        <v>1.0143299380773607</v>
      </c>
    </row>
    <row r="40" spans="1:19" s="269" customFormat="1" ht="16.149999999999999" hidden="1" customHeight="1" x14ac:dyDescent="0.25">
      <c r="A40" s="266"/>
      <c r="B40" s="288" t="s">
        <v>65</v>
      </c>
      <c r="C40" s="545" t="s">
        <v>167</v>
      </c>
      <c r="D40" s="283">
        <v>4586592.2200000063</v>
      </c>
      <c r="E40" s="296">
        <v>5103729.7000000263</v>
      </c>
      <c r="F40" s="285">
        <v>12706366.850000057</v>
      </c>
      <c r="G40" s="297">
        <v>13354659.419999968</v>
      </c>
      <c r="H40" s="297"/>
      <c r="I40" s="297"/>
      <c r="J40" s="283">
        <v>0</v>
      </c>
      <c r="K40" s="296">
        <v>0</v>
      </c>
      <c r="L40" s="296"/>
      <c r="M40" s="296"/>
      <c r="N40" s="283">
        <v>0</v>
      </c>
      <c r="O40" s="296">
        <v>0</v>
      </c>
      <c r="P40" s="286"/>
      <c r="Q40" s="284">
        <f t="shared" si="29"/>
        <v>17292959.070000064</v>
      </c>
      <c r="R40" s="295">
        <f t="shared" si="29"/>
        <v>18458389.119999994</v>
      </c>
      <c r="S40" s="294">
        <f>SUM(R40)/Q40</f>
        <v>1.0673933272658769</v>
      </c>
    </row>
    <row r="41" spans="1:19" s="269" customFormat="1" ht="16.149999999999999" hidden="1" customHeight="1" x14ac:dyDescent="0.25">
      <c r="A41" s="266"/>
      <c r="B41" s="266"/>
      <c r="C41" s="266"/>
      <c r="P41" s="266"/>
      <c r="Q41" s="266"/>
    </row>
    <row r="42" spans="1:19" s="269" customFormat="1" ht="16.149999999999999" hidden="1" customHeight="1" x14ac:dyDescent="0.25">
      <c r="A42" s="266"/>
      <c r="B42" s="266"/>
      <c r="C42" s="266"/>
      <c r="P42" s="266"/>
      <c r="Q42" s="266"/>
    </row>
    <row r="43" spans="1:19" s="269" customFormat="1" ht="16.149999999999999" hidden="1" customHeight="1" x14ac:dyDescent="0.25">
      <c r="A43" s="266"/>
      <c r="B43" s="266"/>
      <c r="C43" s="266"/>
      <c r="P43" s="266"/>
      <c r="Q43" s="266"/>
    </row>
    <row r="44" spans="1:19" s="269" customFormat="1" ht="16.149999999999999" hidden="1" customHeight="1" x14ac:dyDescent="0.25">
      <c r="A44" s="266"/>
      <c r="B44" s="266"/>
      <c r="C44" s="266"/>
      <c r="P44" s="266"/>
      <c r="Q44" s="266"/>
    </row>
    <row r="45" spans="1:19" s="269" customFormat="1" ht="16.149999999999999" hidden="1" customHeight="1" x14ac:dyDescent="0.25">
      <c r="A45" s="266"/>
      <c r="B45" s="266"/>
      <c r="C45" s="266"/>
      <c r="P45" s="266"/>
      <c r="Q45" s="266"/>
    </row>
    <row r="46" spans="1:19" s="269" customFormat="1" ht="16.149999999999999" hidden="1" customHeight="1" x14ac:dyDescent="0.25">
      <c r="A46" s="266"/>
      <c r="B46" s="266"/>
      <c r="C46" s="266"/>
      <c r="P46" s="266"/>
      <c r="Q46" s="266"/>
    </row>
    <row r="47" spans="1:19" s="269" customFormat="1" ht="16.149999999999999" hidden="1" customHeight="1" x14ac:dyDescent="0.25">
      <c r="A47" s="266"/>
      <c r="B47" s="266"/>
      <c r="C47" s="266"/>
      <c r="P47" s="266"/>
      <c r="Q47" s="266"/>
    </row>
    <row r="48" spans="1:19" s="269" customFormat="1" ht="16.149999999999999" hidden="1" customHeight="1" x14ac:dyDescent="0.25">
      <c r="A48" s="266"/>
      <c r="B48" s="266"/>
      <c r="C48" s="266"/>
      <c r="P48" s="266"/>
      <c r="Q48" s="266"/>
    </row>
    <row r="49" spans="1:19" s="269" customFormat="1" ht="16.149999999999999" hidden="1" customHeight="1" x14ac:dyDescent="0.25">
      <c r="A49" s="266"/>
      <c r="B49" s="266"/>
      <c r="C49" s="266"/>
      <c r="P49" s="266"/>
      <c r="Q49" s="266"/>
    </row>
    <row r="50" spans="1:19" s="269" customFormat="1" ht="16.149999999999999" hidden="1" customHeight="1" x14ac:dyDescent="0.25">
      <c r="A50" s="266"/>
      <c r="B50" s="266"/>
      <c r="C50" s="266"/>
      <c r="P50" s="266"/>
      <c r="Q50" s="266"/>
    </row>
    <row r="51" spans="1:19" s="269" customFormat="1" ht="16.149999999999999" hidden="1" customHeight="1" x14ac:dyDescent="0.25">
      <c r="A51" s="266"/>
      <c r="B51" s="266"/>
      <c r="C51" s="266"/>
      <c r="P51" s="266"/>
      <c r="Q51" s="266"/>
    </row>
    <row r="52" spans="1:19" s="269" customFormat="1" ht="16.149999999999999" hidden="1" customHeight="1" x14ac:dyDescent="0.25">
      <c r="A52" s="266"/>
      <c r="B52" s="266"/>
      <c r="C52" s="266"/>
      <c r="P52" s="266"/>
      <c r="Q52" s="266"/>
    </row>
    <row r="53" spans="1:19" s="269" customFormat="1" ht="16.149999999999999" hidden="1" customHeight="1" x14ac:dyDescent="0.25">
      <c r="A53" s="266"/>
      <c r="B53" s="266"/>
      <c r="C53" s="266"/>
      <c r="P53" s="266"/>
      <c r="Q53" s="266"/>
    </row>
    <row r="54" spans="1:19" s="269" customFormat="1" ht="16.149999999999999" hidden="1" customHeight="1" x14ac:dyDescent="0.25">
      <c r="A54" s="282"/>
      <c r="B54" s="282"/>
      <c r="C54" s="28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82"/>
      <c r="Q54" s="282"/>
      <c r="R54" s="271"/>
      <c r="S54" s="271"/>
    </row>
    <row r="55" spans="1:19" s="269" customFormat="1" ht="16.149999999999999" hidden="1" customHeight="1" x14ac:dyDescent="0.25">
      <c r="A55" s="282"/>
      <c r="B55" s="282"/>
      <c r="C55" s="28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82"/>
      <c r="Q55" s="282"/>
      <c r="R55" s="271"/>
      <c r="S55" s="271"/>
    </row>
    <row r="56" spans="1:19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</row>
    <row r="57" spans="1:19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</row>
    <row r="58" spans="1:19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</row>
    <row r="59" spans="1:19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</row>
    <row r="60" spans="1:19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</row>
    <row r="61" spans="1:19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</row>
    <row r="62" spans="1:19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</row>
    <row r="63" spans="1:19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</row>
    <row r="64" spans="1:19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</row>
    <row r="65" spans="1:30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</row>
    <row r="66" spans="1:30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</row>
    <row r="67" spans="1:30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</row>
    <row r="68" spans="1:30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</row>
    <row r="69" spans="1:30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</row>
    <row r="70" spans="1:30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</row>
    <row r="71" spans="1:30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</row>
    <row r="72" spans="1:30" s="282" customFormat="1" ht="16.149999999999999" hidden="1" customHeight="1" x14ac:dyDescent="0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R72" s="271"/>
      <c r="S72" s="271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</row>
    <row r="73" spans="1:30" s="282" customFormat="1" ht="16.149999999999999" hidden="1" customHeight="1" x14ac:dyDescent="0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R73" s="271"/>
      <c r="S73" s="271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</row>
    <row r="74" spans="1:30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</row>
    <row r="75" spans="1:30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</row>
    <row r="76" spans="1:30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</row>
    <row r="77" spans="1:30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</row>
    <row r="78" spans="1:30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</row>
    <row r="79" spans="1:30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</row>
    <row r="80" spans="1:30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</row>
    <row r="81" spans="4:30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</row>
    <row r="82" spans="4:30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4:30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4:30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4:30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</row>
    <row r="86" spans="4:30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</row>
    <row r="87" spans="4:30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</row>
    <row r="88" spans="4:30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</row>
    <row r="89" spans="4:30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</row>
    <row r="90" spans="4:30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</row>
    <row r="91" spans="4:30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</row>
    <row r="92" spans="4:30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</row>
    <row r="93" spans="4:30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4:30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4:30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</row>
    <row r="96" spans="4:30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</row>
    <row r="97" spans="4:30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</row>
    <row r="98" spans="4:30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</row>
    <row r="99" spans="4:30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</row>
    <row r="100" spans="4:30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</row>
    <row r="101" spans="4:30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</row>
    <row r="102" spans="4:30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</row>
    <row r="103" spans="4:30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</row>
    <row r="104" spans="4:30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</row>
    <row r="105" spans="4:30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</row>
    <row r="106" spans="4:30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</row>
    <row r="107" spans="4:30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</row>
    <row r="108" spans="4:30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</row>
    <row r="109" spans="4:30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4:30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4:30" s="282" customFormat="1" ht="15" hidden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4:30" s="282" customFormat="1" ht="15" hidden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4:30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4:30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4:30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4:30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4:30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4:30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4:30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4:30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4:30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4:30" ht="0" hidden="1" customHeight="1" x14ac:dyDescent="0.25"/>
    <row r="123" spans="4:30" ht="0" hidden="1" customHeight="1" x14ac:dyDescent="0.25"/>
    <row r="124" spans="4:30" ht="0" hidden="1" customHeight="1" x14ac:dyDescent="0.25"/>
    <row r="125" spans="4:30" ht="0" hidden="1" customHeight="1" x14ac:dyDescent="0.25"/>
    <row r="126" spans="4:30" ht="0" hidden="1" customHeight="1" x14ac:dyDescent="0.25"/>
    <row r="127" spans="4:30" ht="0" hidden="1" customHeight="1" x14ac:dyDescent="0.25"/>
  </sheetData>
  <sortState ref="C25:S31">
    <sortCondition descending="1" ref="R25:R31"/>
  </sortState>
  <mergeCells count="24">
    <mergeCell ref="B24:S24"/>
    <mergeCell ref="B32:C32"/>
    <mergeCell ref="B4:S4"/>
    <mergeCell ref="B5:S5"/>
    <mergeCell ref="R7:S7"/>
    <mergeCell ref="Q8:S8"/>
    <mergeCell ref="S9:S10"/>
    <mergeCell ref="B19:C19"/>
    <mergeCell ref="B22:C22"/>
    <mergeCell ref="Q9:R9"/>
    <mergeCell ref="B7:E7"/>
    <mergeCell ref="A8:A9"/>
    <mergeCell ref="B8:B10"/>
    <mergeCell ref="C8:C10"/>
    <mergeCell ref="D8:G8"/>
    <mergeCell ref="J8:O8"/>
    <mergeCell ref="M9:M10"/>
    <mergeCell ref="L9:L10"/>
    <mergeCell ref="N9:O9"/>
    <mergeCell ref="F9:F10"/>
    <mergeCell ref="G9:G10"/>
    <mergeCell ref="H9:I9"/>
    <mergeCell ref="D9:E9"/>
    <mergeCell ref="J9:K9"/>
  </mergeCells>
  <conditionalFormatting sqref="S35:S40 S21 S12:S19">
    <cfRule type="cellIs" dxfId="335" priority="45" stopIfTrue="1" operator="lessThan">
      <formula>1</formula>
    </cfRule>
    <cfRule type="cellIs" dxfId="334" priority="46" stopIfTrue="1" operator="greaterThan">
      <formula>1</formula>
    </cfRule>
  </conditionalFormatting>
  <conditionalFormatting sqref="S22:S23 S33">
    <cfRule type="cellIs" dxfId="333" priority="41" stopIfTrue="1" operator="lessThan">
      <formula>1</formula>
    </cfRule>
    <cfRule type="cellIs" dxfId="332" priority="42" stopIfTrue="1" operator="greaterThan">
      <formula>1</formula>
    </cfRule>
  </conditionalFormatting>
  <conditionalFormatting sqref="G12:G18 M12:M18">
    <cfRule type="cellIs" dxfId="331" priority="37" operator="lessThan">
      <formula>0</formula>
    </cfRule>
    <cfRule type="cellIs" dxfId="330" priority="38" operator="greaterThan">
      <formula>0</formula>
    </cfRule>
  </conditionalFormatting>
  <conditionalFormatting sqref="F12:F19 L12:L18">
    <cfRule type="cellIs" dxfId="329" priority="21" operator="lessThan">
      <formula>1</formula>
    </cfRule>
    <cfRule type="cellIs" dxfId="328" priority="22" operator="greaterThan">
      <formula>1</formula>
    </cfRule>
  </conditionalFormatting>
  <conditionalFormatting sqref="L19">
    <cfRule type="cellIs" dxfId="327" priority="19" operator="lessThan">
      <formula>1</formula>
    </cfRule>
    <cfRule type="cellIs" dxfId="326" priority="20" operator="greaterThan">
      <formula>1</formula>
    </cfRule>
  </conditionalFormatting>
  <conditionalFormatting sqref="F21:F22">
    <cfRule type="cellIs" dxfId="325" priority="17" operator="lessThan">
      <formula>1</formula>
    </cfRule>
    <cfRule type="cellIs" dxfId="324" priority="18" operator="greaterThan">
      <formula>1</formula>
    </cfRule>
  </conditionalFormatting>
  <conditionalFormatting sqref="F32">
    <cfRule type="cellIs" dxfId="323" priority="15" operator="lessThan">
      <formula>1</formula>
    </cfRule>
    <cfRule type="cellIs" dxfId="322" priority="16" operator="greaterThan">
      <formula>1</formula>
    </cfRule>
  </conditionalFormatting>
  <conditionalFormatting sqref="L32">
    <cfRule type="cellIs" dxfId="321" priority="13" operator="lessThan">
      <formula>1</formula>
    </cfRule>
    <cfRule type="cellIs" dxfId="320" priority="14" operator="greaterThan">
      <formula>1</formula>
    </cfRule>
  </conditionalFormatting>
  <conditionalFormatting sqref="S32">
    <cfRule type="cellIs" dxfId="319" priority="11" operator="lessThan">
      <formula>1</formula>
    </cfRule>
    <cfRule type="cellIs" dxfId="318" priority="12" operator="greaterThan">
      <formula>1</formula>
    </cfRule>
  </conditionalFormatting>
  <conditionalFormatting sqref="S25:S31">
    <cfRule type="cellIs" dxfId="317" priority="9" stopIfTrue="1" operator="lessThan">
      <formula>1</formula>
    </cfRule>
    <cfRule type="cellIs" dxfId="316" priority="10" stopIfTrue="1" operator="greaterThan">
      <formula>1</formula>
    </cfRule>
  </conditionalFormatting>
  <conditionalFormatting sqref="G25:G31">
    <cfRule type="cellIs" dxfId="315" priority="7" operator="lessThan">
      <formula>0</formula>
    </cfRule>
    <cfRule type="cellIs" dxfId="314" priority="8" operator="greaterThan">
      <formula>0</formula>
    </cfRule>
  </conditionalFormatting>
  <conditionalFormatting sqref="M25:M31">
    <cfRule type="cellIs" dxfId="313" priority="5" operator="lessThan">
      <formula>0</formula>
    </cfRule>
    <cfRule type="cellIs" dxfId="312" priority="6" operator="greaterThan">
      <formula>0</formula>
    </cfRule>
  </conditionalFormatting>
  <conditionalFormatting sqref="F25:F31">
    <cfRule type="cellIs" dxfId="311" priority="3" operator="lessThan">
      <formula>1</formula>
    </cfRule>
    <cfRule type="cellIs" dxfId="310" priority="4" operator="greaterThan">
      <formula>1</formula>
    </cfRule>
  </conditionalFormatting>
  <conditionalFormatting sqref="L25:L31">
    <cfRule type="cellIs" dxfId="309" priority="1" operator="lessThan">
      <formula>1</formula>
    </cfRule>
    <cfRule type="cellIs" dxfId="308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35:E40 D21:E21 P35:S40 J35:M40 S19 S33 D25:E31 J21:M21 S22:S23 P21:S21 J25:K31 P25:S31 J12:K18 P12:S18 D12:E18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5:O40 F35:I40 H19:I19 O25:O32 L19 N19:O19 N21:O21 G21:I21 M25:N31 H22:I22 F21:F22 L25:L32 H32:I32 S32 N32 F25:F32 G25:I31 G15:I18 F12:I14 F15:F19 L12:O18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09"/>
  <sheetViews>
    <sheetView zoomScale="140" zoomScaleNormal="140" workbookViewId="0">
      <selection activeCell="D99" sqref="D99:G10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5" width="7.7109375" style="282" customWidth="1"/>
    <col min="6" max="6" width="6.7109375" style="271" customWidth="1"/>
    <col min="7" max="7" width="6.140625" style="271" customWidth="1"/>
    <col min="8" max="8" width="1" style="282" customWidth="1"/>
    <col min="9" max="10" width="7.7109375" style="282" customWidth="1"/>
    <col min="11" max="11" width="6.140625" style="271" customWidth="1"/>
    <col min="12" max="12" width="3" style="269" customWidth="1"/>
    <col min="13" max="22" width="0" style="269" hidden="1" customWidth="1"/>
    <col min="23" max="16384" width="0" style="271" hidden="1"/>
  </cols>
  <sheetData>
    <row r="1" spans="1:13" s="269" customFormat="1" ht="9.75" customHeight="1" x14ac:dyDescent="0.25">
      <c r="A1" s="266"/>
      <c r="B1" s="266"/>
      <c r="C1" s="266"/>
      <c r="D1" s="266"/>
      <c r="E1" s="266"/>
      <c r="H1" s="266"/>
      <c r="I1" s="266"/>
      <c r="J1" s="266"/>
    </row>
    <row r="2" spans="1:13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70"/>
      <c r="M2" s="270"/>
    </row>
    <row r="3" spans="1:13" ht="21.75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</row>
    <row r="4" spans="1:13" s="269" customFormat="1" ht="15.6" customHeight="1" x14ac:dyDescent="0.25">
      <c r="A4" s="308"/>
      <c r="B4" s="1102" t="s">
        <v>288</v>
      </c>
      <c r="C4" s="1102"/>
      <c r="D4" s="1102"/>
      <c r="E4" s="1102"/>
      <c r="F4" s="1102"/>
      <c r="G4" s="1102"/>
      <c r="H4" s="1102"/>
      <c r="I4" s="1102"/>
      <c r="J4" s="1102"/>
      <c r="K4" s="1102"/>
    </row>
    <row r="5" spans="1:13" s="269" customFormat="1" ht="11.25" customHeight="1" x14ac:dyDescent="0.25">
      <c r="A5" s="309"/>
      <c r="B5" s="1103" t="str">
        <f>'01-01'!B5:Q5</f>
        <v>za period od 01.01. do 31.01.2019. godine.</v>
      </c>
      <c r="C5" s="1103"/>
      <c r="D5" s="1103"/>
      <c r="E5" s="1103"/>
      <c r="F5" s="1103"/>
      <c r="G5" s="1103"/>
      <c r="H5" s="1103"/>
      <c r="I5" s="1103"/>
      <c r="J5" s="1103"/>
      <c r="K5" s="1103"/>
    </row>
    <row r="6" spans="1:13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</row>
    <row r="7" spans="1:13" s="269" customFormat="1" ht="15" customHeight="1" x14ac:dyDescent="0.25">
      <c r="A7" s="272"/>
      <c r="B7" s="1120" t="s">
        <v>267</v>
      </c>
      <c r="C7" s="1120"/>
      <c r="D7" s="1237"/>
      <c r="E7" s="1237"/>
      <c r="F7" s="304"/>
      <c r="G7" s="304"/>
      <c r="H7" s="304"/>
      <c r="I7" s="304"/>
      <c r="J7" s="304"/>
      <c r="K7" s="996"/>
    </row>
    <row r="8" spans="1:13" s="269" customFormat="1" ht="18.600000000000001" customHeight="1" x14ac:dyDescent="0.25">
      <c r="A8" s="1105"/>
      <c r="B8" s="1249" t="s">
        <v>193</v>
      </c>
      <c r="C8" s="1109" t="s">
        <v>190</v>
      </c>
      <c r="D8" s="1112" t="s">
        <v>81</v>
      </c>
      <c r="E8" s="1113"/>
      <c r="F8" s="1112" t="s">
        <v>52</v>
      </c>
      <c r="G8" s="1113"/>
      <c r="H8" s="302"/>
      <c r="I8" s="1114" t="s">
        <v>206</v>
      </c>
      <c r="J8" s="1115"/>
      <c r="K8" s="1116"/>
    </row>
    <row r="9" spans="1:13" s="269" customFormat="1" ht="18" customHeight="1" x14ac:dyDescent="0.25">
      <c r="A9" s="1105"/>
      <c r="B9" s="1250"/>
      <c r="C9" s="1110"/>
      <c r="D9" s="1123" t="s">
        <v>195</v>
      </c>
      <c r="E9" s="1124"/>
      <c r="F9" s="1123" t="s">
        <v>195</v>
      </c>
      <c r="G9" s="1124"/>
      <c r="H9" s="390"/>
      <c r="I9" s="1123" t="s">
        <v>207</v>
      </c>
      <c r="J9" s="1124"/>
      <c r="K9" s="1118" t="str">
        <f>'01-01'!H9:H10</f>
        <v>Indeks19/18</v>
      </c>
    </row>
    <row r="10" spans="1:13" s="269" customFormat="1" ht="16.149999999999999" customHeight="1" x14ac:dyDescent="0.25">
      <c r="A10" s="289"/>
      <c r="B10" s="1251"/>
      <c r="C10" s="1111"/>
      <c r="D10" s="658" t="str">
        <f>'01-01'!D10</f>
        <v>I-I-2018</v>
      </c>
      <c r="E10" s="658" t="str">
        <f>'01-01'!E10</f>
        <v>I-I-2019</v>
      </c>
      <c r="F10" s="369" t="str">
        <f>D10</f>
        <v>I-I-2018</v>
      </c>
      <c r="G10" s="369" t="str">
        <f>E10</f>
        <v>I-I-2019</v>
      </c>
      <c r="H10" s="353"/>
      <c r="I10" s="658" t="str">
        <f>D10</f>
        <v>I-I-2018</v>
      </c>
      <c r="J10" s="658" t="str">
        <f>E10</f>
        <v>I-I-2019</v>
      </c>
      <c r="K10" s="1119"/>
    </row>
    <row r="11" spans="1:13" s="269" customFormat="1" ht="6" customHeight="1" x14ac:dyDescent="0.25">
      <c r="A11" s="305"/>
      <c r="B11" s="396"/>
      <c r="C11" s="397"/>
      <c r="D11" s="397"/>
      <c r="E11" s="703"/>
      <c r="F11" s="398"/>
      <c r="G11" s="398"/>
      <c r="H11" s="399"/>
      <c r="I11" s="399"/>
      <c r="J11" s="399"/>
      <c r="K11" s="400"/>
    </row>
    <row r="12" spans="1:13" s="269" customFormat="1" ht="16.149999999999999" customHeight="1" x14ac:dyDescent="0.25">
      <c r="A12" s="290"/>
      <c r="B12" s="737" t="s">
        <v>180</v>
      </c>
      <c r="C12" s="803" t="s">
        <v>308</v>
      </c>
      <c r="D12" s="641">
        <v>3497</v>
      </c>
      <c r="E12" s="603">
        <v>3332</v>
      </c>
      <c r="F12" s="641">
        <v>397</v>
      </c>
      <c r="G12" s="603">
        <v>384</v>
      </c>
      <c r="H12" s="374"/>
      <c r="I12" s="370">
        <f t="shared" ref="I12:I29" si="0">SUM(D12+F12)</f>
        <v>3894</v>
      </c>
      <c r="J12" s="375">
        <f t="shared" ref="J12:J29" si="1">SUM(E12+G12)</f>
        <v>3716</v>
      </c>
      <c r="K12" s="392">
        <f>IF(I12=0,"",J12/I12)</f>
        <v>0.95428864920390344</v>
      </c>
    </row>
    <row r="13" spans="1:13" s="269" customFormat="1" ht="16.149999999999999" customHeight="1" x14ac:dyDescent="0.25">
      <c r="A13" s="291"/>
      <c r="B13" s="737" t="s">
        <v>181</v>
      </c>
      <c r="C13" s="802" t="s">
        <v>7</v>
      </c>
      <c r="D13" s="641">
        <v>1503</v>
      </c>
      <c r="E13" s="603">
        <v>1980</v>
      </c>
      <c r="F13" s="641">
        <v>54</v>
      </c>
      <c r="G13" s="603">
        <v>62</v>
      </c>
      <c r="H13" s="374"/>
      <c r="I13" s="370">
        <f t="shared" si="0"/>
        <v>1557</v>
      </c>
      <c r="J13" s="375">
        <f t="shared" si="1"/>
        <v>2042</v>
      </c>
      <c r="K13" s="392">
        <f t="shared" ref="K13:K29" si="2">IF(I13=0,"",J13/I13)</f>
        <v>1.3114964675658318</v>
      </c>
    </row>
    <row r="14" spans="1:13" s="269" customFormat="1" ht="16.149999999999999" customHeight="1" x14ac:dyDescent="0.25">
      <c r="A14" s="290"/>
      <c r="B14" s="738" t="s">
        <v>182</v>
      </c>
      <c r="C14" s="802" t="s">
        <v>9</v>
      </c>
      <c r="D14" s="641">
        <v>5274</v>
      </c>
      <c r="E14" s="603">
        <v>5378</v>
      </c>
      <c r="F14" s="641">
        <v>648</v>
      </c>
      <c r="G14" s="603">
        <v>731</v>
      </c>
      <c r="H14" s="374"/>
      <c r="I14" s="370">
        <f t="shared" si="0"/>
        <v>5922</v>
      </c>
      <c r="J14" s="375">
        <f t="shared" si="1"/>
        <v>6109</v>
      </c>
      <c r="K14" s="392">
        <f t="shared" si="2"/>
        <v>1.0315771698750422</v>
      </c>
    </row>
    <row r="15" spans="1:13" s="269" customFormat="1" ht="16.149999999999999" customHeight="1" x14ac:dyDescent="0.25">
      <c r="A15" s="290"/>
      <c r="B15" s="738" t="s">
        <v>183</v>
      </c>
      <c r="C15" s="802" t="s">
        <v>11</v>
      </c>
      <c r="D15" s="641">
        <v>0</v>
      </c>
      <c r="E15" s="603">
        <v>0</v>
      </c>
      <c r="F15" s="641">
        <v>0</v>
      </c>
      <c r="G15" s="603">
        <v>0</v>
      </c>
      <c r="H15" s="374"/>
      <c r="I15" s="370">
        <f t="shared" si="0"/>
        <v>0</v>
      </c>
      <c r="J15" s="375">
        <f t="shared" si="1"/>
        <v>0</v>
      </c>
      <c r="K15" s="392" t="str">
        <f t="shared" si="2"/>
        <v/>
      </c>
    </row>
    <row r="16" spans="1:13" ht="16.149999999999999" customHeight="1" x14ac:dyDescent="0.25">
      <c r="A16" s="291"/>
      <c r="B16" s="737" t="s">
        <v>184</v>
      </c>
      <c r="C16" s="802" t="s">
        <v>13</v>
      </c>
      <c r="D16" s="641">
        <v>0</v>
      </c>
      <c r="E16" s="603">
        <v>0</v>
      </c>
      <c r="F16" s="641">
        <v>0</v>
      </c>
      <c r="G16" s="603">
        <v>0</v>
      </c>
      <c r="H16" s="374"/>
      <c r="I16" s="370">
        <f t="shared" si="0"/>
        <v>0</v>
      </c>
      <c r="J16" s="375">
        <f t="shared" si="1"/>
        <v>0</v>
      </c>
      <c r="K16" s="392" t="str">
        <f t="shared" si="2"/>
        <v/>
      </c>
    </row>
    <row r="17" spans="1:22" ht="16.149999999999999" customHeight="1" x14ac:dyDescent="0.25">
      <c r="A17" s="290"/>
      <c r="B17" s="738" t="s">
        <v>185</v>
      </c>
      <c r="C17" s="802" t="s">
        <v>15</v>
      </c>
      <c r="D17" s="641">
        <v>1</v>
      </c>
      <c r="E17" s="603">
        <v>2</v>
      </c>
      <c r="F17" s="641">
        <v>0</v>
      </c>
      <c r="G17" s="603">
        <v>0</v>
      </c>
      <c r="H17" s="374"/>
      <c r="I17" s="370">
        <f t="shared" si="0"/>
        <v>1</v>
      </c>
      <c r="J17" s="375">
        <f t="shared" si="1"/>
        <v>2</v>
      </c>
      <c r="K17" s="392">
        <f t="shared" si="2"/>
        <v>2</v>
      </c>
    </row>
    <row r="18" spans="1:22" ht="16.149999999999999" customHeight="1" x14ac:dyDescent="0.25">
      <c r="A18" s="290"/>
      <c r="B18" s="738" t="s">
        <v>186</v>
      </c>
      <c r="C18" s="802" t="s">
        <v>17</v>
      </c>
      <c r="D18" s="641">
        <v>27</v>
      </c>
      <c r="E18" s="603">
        <v>22</v>
      </c>
      <c r="F18" s="641">
        <v>6</v>
      </c>
      <c r="G18" s="603">
        <v>3</v>
      </c>
      <c r="H18" s="374"/>
      <c r="I18" s="370">
        <f t="shared" si="0"/>
        <v>33</v>
      </c>
      <c r="J18" s="375">
        <f t="shared" si="1"/>
        <v>25</v>
      </c>
      <c r="K18" s="392">
        <f t="shared" si="2"/>
        <v>0.75757575757575757</v>
      </c>
    </row>
    <row r="19" spans="1:22" ht="16.149999999999999" customHeight="1" x14ac:dyDescent="0.25">
      <c r="A19" s="291"/>
      <c r="B19" s="737" t="s">
        <v>187</v>
      </c>
      <c r="C19" s="802" t="s">
        <v>19</v>
      </c>
      <c r="D19" s="641">
        <v>499</v>
      </c>
      <c r="E19" s="603">
        <v>640</v>
      </c>
      <c r="F19" s="641">
        <v>63</v>
      </c>
      <c r="G19" s="603">
        <v>51</v>
      </c>
      <c r="H19" s="374"/>
      <c r="I19" s="370">
        <f t="shared" si="0"/>
        <v>562</v>
      </c>
      <c r="J19" s="375">
        <f t="shared" si="1"/>
        <v>691</v>
      </c>
      <c r="K19" s="392">
        <f t="shared" si="2"/>
        <v>1.2295373665480427</v>
      </c>
    </row>
    <row r="20" spans="1:22" ht="16.149999999999999" customHeight="1" x14ac:dyDescent="0.25">
      <c r="A20" s="290"/>
      <c r="B20" s="738" t="s">
        <v>188</v>
      </c>
      <c r="C20" s="802" t="s">
        <v>309</v>
      </c>
      <c r="D20" s="641">
        <v>894</v>
      </c>
      <c r="E20" s="603">
        <v>866</v>
      </c>
      <c r="F20" s="641">
        <v>49</v>
      </c>
      <c r="G20" s="603">
        <v>75</v>
      </c>
      <c r="H20" s="374"/>
      <c r="I20" s="370">
        <f t="shared" si="0"/>
        <v>943</v>
      </c>
      <c r="J20" s="375">
        <f t="shared" si="1"/>
        <v>941</v>
      </c>
      <c r="K20" s="392">
        <f t="shared" si="2"/>
        <v>0.99787910922587486</v>
      </c>
    </row>
    <row r="21" spans="1:22" ht="16.149999999999999" customHeight="1" x14ac:dyDescent="0.25">
      <c r="A21" s="290"/>
      <c r="B21" s="738" t="s">
        <v>197</v>
      </c>
      <c r="C21" s="802" t="s">
        <v>310</v>
      </c>
      <c r="D21" s="641">
        <v>12127</v>
      </c>
      <c r="E21" s="603">
        <v>12251</v>
      </c>
      <c r="F21" s="641">
        <v>891</v>
      </c>
      <c r="G21" s="603">
        <v>871</v>
      </c>
      <c r="H21" s="374"/>
      <c r="I21" s="370">
        <f t="shared" si="0"/>
        <v>13018</v>
      </c>
      <c r="J21" s="375">
        <f t="shared" si="1"/>
        <v>13122</v>
      </c>
      <c r="K21" s="392">
        <f t="shared" si="2"/>
        <v>1.0079889383929943</v>
      </c>
    </row>
    <row r="22" spans="1:22" ht="16.149999999999999" customHeight="1" x14ac:dyDescent="0.25">
      <c r="A22" s="291"/>
      <c r="B22" s="737" t="s">
        <v>198</v>
      </c>
      <c r="C22" s="802" t="s">
        <v>311</v>
      </c>
      <c r="D22" s="641">
        <v>0</v>
      </c>
      <c r="E22" s="603">
        <v>0</v>
      </c>
      <c r="F22" s="641">
        <v>0</v>
      </c>
      <c r="G22" s="603">
        <v>0</v>
      </c>
      <c r="H22" s="374"/>
      <c r="I22" s="370">
        <f t="shared" si="0"/>
        <v>0</v>
      </c>
      <c r="J22" s="375">
        <f t="shared" si="1"/>
        <v>0</v>
      </c>
      <c r="K22" s="392" t="str">
        <f t="shared" si="2"/>
        <v/>
      </c>
    </row>
    <row r="23" spans="1:22" s="274" customFormat="1" ht="16.149999999999999" customHeight="1" x14ac:dyDescent="0.25">
      <c r="A23" s="290"/>
      <c r="B23" s="738" t="s">
        <v>199</v>
      </c>
      <c r="C23" s="802" t="s">
        <v>312</v>
      </c>
      <c r="D23" s="641">
        <v>0</v>
      </c>
      <c r="E23" s="603">
        <v>0</v>
      </c>
      <c r="F23" s="641">
        <v>0</v>
      </c>
      <c r="G23" s="603">
        <v>0</v>
      </c>
      <c r="H23" s="374"/>
      <c r="I23" s="370">
        <f t="shared" si="0"/>
        <v>0</v>
      </c>
      <c r="J23" s="375">
        <f t="shared" si="1"/>
        <v>0</v>
      </c>
      <c r="K23" s="392" t="str">
        <f t="shared" si="2"/>
        <v/>
      </c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</row>
    <row r="24" spans="1:22" ht="16.149999999999999" customHeight="1" x14ac:dyDescent="0.25">
      <c r="A24" s="290"/>
      <c r="B24" s="738" t="s">
        <v>200</v>
      </c>
      <c r="C24" s="802" t="s">
        <v>313</v>
      </c>
      <c r="D24" s="641">
        <v>243</v>
      </c>
      <c r="E24" s="603">
        <v>242</v>
      </c>
      <c r="F24" s="641">
        <v>5</v>
      </c>
      <c r="G24" s="603">
        <v>13</v>
      </c>
      <c r="H24" s="374"/>
      <c r="I24" s="370">
        <f t="shared" si="0"/>
        <v>248</v>
      </c>
      <c r="J24" s="375">
        <f t="shared" si="1"/>
        <v>255</v>
      </c>
      <c r="K24" s="392">
        <f t="shared" si="2"/>
        <v>1.028225806451613</v>
      </c>
    </row>
    <row r="25" spans="1:22" s="266" customFormat="1" ht="16.149999999999999" customHeight="1" x14ac:dyDescent="0.25">
      <c r="A25" s="275"/>
      <c r="B25" s="737" t="s">
        <v>201</v>
      </c>
      <c r="C25" s="325" t="s">
        <v>31</v>
      </c>
      <c r="D25" s="641">
        <v>244</v>
      </c>
      <c r="E25" s="603">
        <v>84</v>
      </c>
      <c r="F25" s="641">
        <v>0</v>
      </c>
      <c r="G25" s="603">
        <v>0</v>
      </c>
      <c r="H25" s="374"/>
      <c r="I25" s="370">
        <f t="shared" si="0"/>
        <v>244</v>
      </c>
      <c r="J25" s="375">
        <f t="shared" si="1"/>
        <v>84</v>
      </c>
      <c r="K25" s="392">
        <f t="shared" si="2"/>
        <v>0.34426229508196721</v>
      </c>
    </row>
    <row r="26" spans="1:22" s="266" customFormat="1" ht="16.149999999999999" customHeight="1" x14ac:dyDescent="0.25">
      <c r="A26" s="275"/>
      <c r="B26" s="737" t="s">
        <v>202</v>
      </c>
      <c r="C26" s="325" t="s">
        <v>116</v>
      </c>
      <c r="D26" s="641">
        <v>14</v>
      </c>
      <c r="E26" s="603">
        <v>19</v>
      </c>
      <c r="F26" s="641">
        <v>3</v>
      </c>
      <c r="G26" s="603">
        <v>6</v>
      </c>
      <c r="H26" s="374"/>
      <c r="I26" s="370">
        <f t="shared" si="0"/>
        <v>17</v>
      </c>
      <c r="J26" s="375">
        <f t="shared" si="1"/>
        <v>25</v>
      </c>
      <c r="K26" s="392">
        <f t="shared" si="2"/>
        <v>1.4705882352941178</v>
      </c>
    </row>
    <row r="27" spans="1:22" s="266" customFormat="1" ht="16.149999999999999" customHeight="1" x14ac:dyDescent="0.25">
      <c r="A27" s="275"/>
      <c r="B27" s="738" t="s">
        <v>203</v>
      </c>
      <c r="C27" s="325" t="s">
        <v>194</v>
      </c>
      <c r="D27" s="641">
        <v>32</v>
      </c>
      <c r="E27" s="603">
        <v>41</v>
      </c>
      <c r="F27" s="641">
        <v>0</v>
      </c>
      <c r="G27" s="603">
        <v>0</v>
      </c>
      <c r="H27" s="374"/>
      <c r="I27" s="370">
        <f t="shared" si="0"/>
        <v>32</v>
      </c>
      <c r="J27" s="375">
        <f t="shared" si="1"/>
        <v>41</v>
      </c>
      <c r="K27" s="392">
        <f t="shared" si="2"/>
        <v>1.28125</v>
      </c>
    </row>
    <row r="28" spans="1:22" s="266" customFormat="1" ht="16.149999999999999" customHeight="1" x14ac:dyDescent="0.25">
      <c r="A28" s="275"/>
      <c r="B28" s="738" t="s">
        <v>204</v>
      </c>
      <c r="C28" s="325" t="s">
        <v>37</v>
      </c>
      <c r="D28" s="641">
        <v>0</v>
      </c>
      <c r="E28" s="603">
        <v>0</v>
      </c>
      <c r="F28" s="641">
        <v>0</v>
      </c>
      <c r="G28" s="603">
        <v>0</v>
      </c>
      <c r="H28" s="374"/>
      <c r="I28" s="370">
        <f t="shared" si="0"/>
        <v>0</v>
      </c>
      <c r="J28" s="375">
        <f t="shared" si="1"/>
        <v>0</v>
      </c>
      <c r="K28" s="392" t="str">
        <f t="shared" si="2"/>
        <v/>
      </c>
    </row>
    <row r="29" spans="1:22" s="266" customFormat="1" ht="16.149999999999999" customHeight="1" x14ac:dyDescent="0.25">
      <c r="A29" s="275"/>
      <c r="B29" s="737" t="s">
        <v>205</v>
      </c>
      <c r="C29" s="325" t="s">
        <v>39</v>
      </c>
      <c r="D29" s="641">
        <v>29</v>
      </c>
      <c r="E29" s="603">
        <v>123</v>
      </c>
      <c r="F29" s="641">
        <v>1</v>
      </c>
      <c r="G29" s="603">
        <v>9</v>
      </c>
      <c r="H29" s="374"/>
      <c r="I29" s="370">
        <f t="shared" si="0"/>
        <v>30</v>
      </c>
      <c r="J29" s="375">
        <f t="shared" si="1"/>
        <v>132</v>
      </c>
      <c r="K29" s="392">
        <f t="shared" si="2"/>
        <v>4.4000000000000004</v>
      </c>
    </row>
    <row r="30" spans="1:22" s="266" customFormat="1" ht="19.149999999999999" customHeight="1" x14ac:dyDescent="0.25">
      <c r="A30" s="275"/>
      <c r="B30" s="1252" t="s">
        <v>242</v>
      </c>
      <c r="C30" s="1252"/>
      <c r="D30" s="378">
        <v>24384</v>
      </c>
      <c r="E30" s="379">
        <v>24980</v>
      </c>
      <c r="F30" s="378">
        <v>2117</v>
      </c>
      <c r="G30" s="379">
        <v>2205</v>
      </c>
      <c r="H30" s="381"/>
      <c r="I30" s="378">
        <f>SUM(I12:I29)</f>
        <v>26501</v>
      </c>
      <c r="J30" s="382">
        <f>SUM(J12:J29)</f>
        <v>27185</v>
      </c>
      <c r="K30" s="634">
        <f>IF(I30=0,"",J30/I30)</f>
        <v>1.0258103467793669</v>
      </c>
    </row>
    <row r="31" spans="1:22" s="266" customFormat="1" ht="6" customHeight="1" x14ac:dyDescent="0.25">
      <c r="A31" s="275"/>
      <c r="B31" s="320"/>
      <c r="C31" s="320"/>
      <c r="D31" s="384" t="s">
        <v>329</v>
      </c>
      <c r="E31" s="384" t="s">
        <v>329</v>
      </c>
      <c r="F31" s="385" t="s">
        <v>329</v>
      </c>
      <c r="G31" s="385" t="s">
        <v>329</v>
      </c>
      <c r="H31" s="385"/>
      <c r="I31" s="384"/>
      <c r="J31" s="384"/>
      <c r="K31" s="394"/>
    </row>
    <row r="32" spans="1:22" s="266" customFormat="1" ht="16.149999999999999" customHeight="1" x14ac:dyDescent="0.25">
      <c r="A32" s="275"/>
      <c r="B32" s="739" t="s">
        <v>103</v>
      </c>
      <c r="C32" s="327" t="s">
        <v>86</v>
      </c>
      <c r="D32" s="641">
        <v>1033</v>
      </c>
      <c r="E32" s="603">
        <v>840</v>
      </c>
      <c r="F32" s="641">
        <v>65</v>
      </c>
      <c r="G32" s="603">
        <v>67</v>
      </c>
      <c r="H32" s="385"/>
      <c r="I32" s="370">
        <f t="shared" ref="I32:J37" si="3">SUM(D32+F32)</f>
        <v>1098</v>
      </c>
      <c r="J32" s="375">
        <f t="shared" si="3"/>
        <v>907</v>
      </c>
      <c r="K32" s="392">
        <f>IF(I32=0,"",J32/I32)</f>
        <v>0.82604735883424407</v>
      </c>
    </row>
    <row r="33" spans="1:11" s="266" customFormat="1" ht="16.149999999999999" customHeight="1" x14ac:dyDescent="0.25">
      <c r="A33" s="275"/>
      <c r="B33" s="739" t="s">
        <v>314</v>
      </c>
      <c r="C33" s="327" t="s">
        <v>315</v>
      </c>
      <c r="D33" s="641">
        <v>0</v>
      </c>
      <c r="E33" s="603">
        <v>0</v>
      </c>
      <c r="F33" s="641">
        <v>0</v>
      </c>
      <c r="G33" s="603">
        <v>0</v>
      </c>
      <c r="H33" s="385"/>
      <c r="I33" s="370">
        <f t="shared" si="3"/>
        <v>0</v>
      </c>
      <c r="J33" s="375">
        <f t="shared" si="3"/>
        <v>0</v>
      </c>
      <c r="K33" s="392" t="str">
        <f t="shared" ref="K33:K37" si="4">IF(I33=0,"",J33/I33)</f>
        <v/>
      </c>
    </row>
    <row r="34" spans="1:11" s="266" customFormat="1" ht="16.149999999999999" customHeight="1" x14ac:dyDescent="0.25">
      <c r="A34" s="275"/>
      <c r="B34" s="739" t="s">
        <v>101</v>
      </c>
      <c r="C34" s="327" t="s">
        <v>42</v>
      </c>
      <c r="D34" s="641">
        <v>59</v>
      </c>
      <c r="E34" s="603">
        <v>57</v>
      </c>
      <c r="F34" s="641">
        <v>3</v>
      </c>
      <c r="G34" s="603">
        <v>2</v>
      </c>
      <c r="H34" s="385"/>
      <c r="I34" s="370">
        <f t="shared" si="3"/>
        <v>62</v>
      </c>
      <c r="J34" s="375">
        <f t="shared" si="3"/>
        <v>59</v>
      </c>
      <c r="K34" s="392">
        <f t="shared" si="4"/>
        <v>0.95161290322580649</v>
      </c>
    </row>
    <row r="35" spans="1:11" s="266" customFormat="1" ht="16.149999999999999" customHeight="1" x14ac:dyDescent="0.25">
      <c r="A35" s="275"/>
      <c r="B35" s="739" t="s">
        <v>102</v>
      </c>
      <c r="C35" s="328" t="s">
        <v>83</v>
      </c>
      <c r="D35" s="641">
        <v>700</v>
      </c>
      <c r="E35" s="603">
        <v>641</v>
      </c>
      <c r="F35" s="641">
        <v>110</v>
      </c>
      <c r="G35" s="603">
        <v>124</v>
      </c>
      <c r="H35" s="385"/>
      <c r="I35" s="370">
        <f t="shared" si="3"/>
        <v>810</v>
      </c>
      <c r="J35" s="375">
        <f t="shared" si="3"/>
        <v>765</v>
      </c>
      <c r="K35" s="392">
        <f t="shared" si="4"/>
        <v>0.94444444444444442</v>
      </c>
    </row>
    <row r="36" spans="1:11" s="266" customFormat="1" ht="16.149999999999999" customHeight="1" x14ac:dyDescent="0.25">
      <c r="A36" s="275"/>
      <c r="B36" s="739" t="s">
        <v>104</v>
      </c>
      <c r="C36" s="327" t="s">
        <v>44</v>
      </c>
      <c r="D36" s="641">
        <v>0</v>
      </c>
      <c r="E36" s="603">
        <v>0</v>
      </c>
      <c r="F36" s="641">
        <v>0</v>
      </c>
      <c r="G36" s="603">
        <v>0</v>
      </c>
      <c r="H36" s="385"/>
      <c r="I36" s="370">
        <f t="shared" si="3"/>
        <v>0</v>
      </c>
      <c r="J36" s="375">
        <f t="shared" si="3"/>
        <v>0</v>
      </c>
      <c r="K36" s="392" t="str">
        <f t="shared" si="4"/>
        <v/>
      </c>
    </row>
    <row r="37" spans="1:11" s="266" customFormat="1" ht="19.149999999999999" customHeight="1" x14ac:dyDescent="0.25">
      <c r="A37" s="275"/>
      <c r="B37" s="1252" t="s">
        <v>243</v>
      </c>
      <c r="C37" s="1252"/>
      <c r="D37" s="370">
        <v>1792</v>
      </c>
      <c r="E37" s="387">
        <v>1538</v>
      </c>
      <c r="F37" s="370">
        <v>178</v>
      </c>
      <c r="G37" s="387">
        <v>193</v>
      </c>
      <c r="H37" s="385"/>
      <c r="I37" s="370">
        <f t="shared" si="3"/>
        <v>1970</v>
      </c>
      <c r="J37" s="388">
        <f t="shared" si="3"/>
        <v>1731</v>
      </c>
      <c r="K37" s="392">
        <f t="shared" si="4"/>
        <v>0.87868020304568528</v>
      </c>
    </row>
    <row r="38" spans="1:11" s="266" customFormat="1" ht="5.45" customHeight="1" x14ac:dyDescent="0.25">
      <c r="A38" s="275"/>
      <c r="B38" s="320"/>
      <c r="C38" s="320"/>
      <c r="D38" s="384"/>
      <c r="E38" s="384"/>
      <c r="F38" s="384"/>
      <c r="G38" s="384"/>
      <c r="H38" s="385"/>
      <c r="I38" s="384"/>
      <c r="J38" s="384"/>
      <c r="K38" s="394"/>
    </row>
    <row r="39" spans="1:11" s="266" customFormat="1" ht="18.75" customHeight="1" x14ac:dyDescent="0.25">
      <c r="A39" s="275"/>
      <c r="B39" s="1101" t="s">
        <v>196</v>
      </c>
      <c r="C39" s="1101"/>
      <c r="D39" s="378">
        <f t="shared" ref="D39:G39" si="5">SUM(D30+D37)</f>
        <v>26176</v>
      </c>
      <c r="E39" s="379">
        <f t="shared" si="5"/>
        <v>26518</v>
      </c>
      <c r="F39" s="378">
        <f t="shared" si="5"/>
        <v>2295</v>
      </c>
      <c r="G39" s="379">
        <f t="shared" si="5"/>
        <v>2398</v>
      </c>
      <c r="H39" s="1057"/>
      <c r="I39" s="622">
        <f>SUM(I30+I37)</f>
        <v>28471</v>
      </c>
      <c r="J39" s="382">
        <f>SUM(J30+J37)</f>
        <v>28916</v>
      </c>
      <c r="K39" s="634">
        <f>IF(I39=0,"",J39/I39)</f>
        <v>1.0156299392364161</v>
      </c>
    </row>
    <row r="40" spans="1:11" s="266" customFormat="1" ht="9.75" customHeight="1" x14ac:dyDescent="0.25">
      <c r="A40" s="275"/>
      <c r="B40" s="655"/>
      <c r="C40" s="655"/>
      <c r="D40" s="1026"/>
      <c r="E40" s="1025"/>
      <c r="F40" s="1026"/>
      <c r="G40" s="1025"/>
      <c r="H40" s="656"/>
      <c r="I40" s="1026"/>
      <c r="J40" s="1025"/>
      <c r="K40" s="1027"/>
    </row>
    <row r="41" spans="1:11" s="266" customFormat="1" ht="12" customHeight="1" x14ac:dyDescent="0.25">
      <c r="A41" s="275"/>
      <c r="B41" s="1247" t="s">
        <v>271</v>
      </c>
      <c r="C41" s="1248"/>
      <c r="D41" s="1248"/>
      <c r="E41" s="1248"/>
      <c r="F41" s="1248"/>
      <c r="G41" s="1003"/>
      <c r="H41" s="1003"/>
      <c r="I41" s="1003"/>
      <c r="J41" s="1003"/>
      <c r="K41" s="1003"/>
    </row>
    <row r="42" spans="1:11" s="266" customFormat="1" ht="19.149999999999999" customHeight="1" x14ac:dyDescent="0.25">
      <c r="A42" s="275"/>
      <c r="B42" s="1249" t="s">
        <v>193</v>
      </c>
      <c r="C42" s="1109" t="s">
        <v>190</v>
      </c>
      <c r="D42" s="1112" t="s">
        <v>81</v>
      </c>
      <c r="E42" s="1113"/>
      <c r="F42" s="1255"/>
      <c r="G42" s="950"/>
      <c r="H42" s="1016"/>
      <c r="I42" s="1253"/>
      <c r="J42" s="1253"/>
      <c r="K42" s="1253"/>
    </row>
    <row r="43" spans="1:11" s="266" customFormat="1" ht="19.149999999999999" customHeight="1" x14ac:dyDescent="0.25">
      <c r="A43" s="275"/>
      <c r="B43" s="1250"/>
      <c r="C43" s="1110"/>
      <c r="D43" s="1123" t="s">
        <v>195</v>
      </c>
      <c r="E43" s="1124"/>
      <c r="F43" s="1118" t="str">
        <f>K9</f>
        <v>Indeks19/18</v>
      </c>
      <c r="G43" s="1017"/>
      <c r="H43" s="1018"/>
      <c r="I43" s="1254"/>
      <c r="J43" s="1254"/>
      <c r="K43" s="1254"/>
    </row>
    <row r="44" spans="1:11" s="266" customFormat="1" ht="19.149999999999999" customHeight="1" x14ac:dyDescent="0.25">
      <c r="A44" s="275"/>
      <c r="B44" s="1251"/>
      <c r="C44" s="1111"/>
      <c r="D44" s="658" t="str">
        <f>D10</f>
        <v>I-I-2018</v>
      </c>
      <c r="E44" s="658" t="str">
        <f>E10</f>
        <v>I-I-2019</v>
      </c>
      <c r="F44" s="1119"/>
      <c r="G44" s="1019"/>
      <c r="H44" s="1017"/>
      <c r="I44" s="1020"/>
      <c r="J44" s="1020"/>
      <c r="K44" s="1254"/>
    </row>
    <row r="45" spans="1:11" s="266" customFormat="1" ht="5.45" customHeight="1" x14ac:dyDescent="0.25">
      <c r="A45" s="275"/>
      <c r="B45" s="320"/>
      <c r="C45" s="320"/>
      <c r="D45" s="1012"/>
      <c r="E45" s="1012"/>
      <c r="F45" s="1030"/>
      <c r="G45" s="1021"/>
      <c r="H45" s="1021"/>
      <c r="I45" s="1021"/>
      <c r="J45" s="1021"/>
      <c r="K45" s="1022"/>
    </row>
    <row r="46" spans="1:11" s="266" customFormat="1" ht="19.149999999999999" customHeight="1" x14ac:dyDescent="0.25">
      <c r="A46" s="275"/>
      <c r="B46" s="737" t="s">
        <v>180</v>
      </c>
      <c r="C46" s="803" t="s">
        <v>308</v>
      </c>
      <c r="D46" s="682">
        <v>102</v>
      </c>
      <c r="E46" s="681">
        <v>177</v>
      </c>
      <c r="F46" s="1032">
        <f>IF(D46=0,"",E46/D46)</f>
        <v>1.7352941176470589</v>
      </c>
      <c r="G46" s="1023"/>
      <c r="H46" s="656"/>
      <c r="I46" s="1023"/>
      <c r="J46" s="1023"/>
      <c r="K46" s="1024"/>
    </row>
    <row r="47" spans="1:11" s="266" customFormat="1" ht="19.149999999999999" customHeight="1" x14ac:dyDescent="0.25">
      <c r="A47" s="275"/>
      <c r="B47" s="737" t="s">
        <v>181</v>
      </c>
      <c r="C47" s="802" t="s">
        <v>7</v>
      </c>
      <c r="D47" s="682">
        <v>55</v>
      </c>
      <c r="E47" s="681">
        <v>95</v>
      </c>
      <c r="F47" s="1032">
        <f t="shared" ref="F47:F63" si="6">IF(D47=0,"",E47/D47)</f>
        <v>1.7272727272727273</v>
      </c>
      <c r="G47" s="1023"/>
      <c r="H47" s="656"/>
      <c r="I47" s="1023"/>
      <c r="J47" s="1023"/>
      <c r="K47" s="1024"/>
    </row>
    <row r="48" spans="1:11" s="266" customFormat="1" ht="19.149999999999999" customHeight="1" x14ac:dyDescent="0.25">
      <c r="A48" s="275"/>
      <c r="B48" s="738" t="s">
        <v>182</v>
      </c>
      <c r="C48" s="802" t="s">
        <v>9</v>
      </c>
      <c r="D48" s="682">
        <v>271</v>
      </c>
      <c r="E48" s="681">
        <v>355</v>
      </c>
      <c r="F48" s="1032">
        <f t="shared" si="6"/>
        <v>1.3099630996309963</v>
      </c>
      <c r="G48" s="1023"/>
      <c r="H48" s="656"/>
      <c r="I48" s="1023"/>
      <c r="J48" s="1023"/>
      <c r="K48" s="1024"/>
    </row>
    <row r="49" spans="1:11" s="266" customFormat="1" ht="19.149999999999999" customHeight="1" x14ac:dyDescent="0.25">
      <c r="A49" s="275"/>
      <c r="B49" s="738" t="s">
        <v>183</v>
      </c>
      <c r="C49" s="802" t="s">
        <v>11</v>
      </c>
      <c r="D49" s="682">
        <v>0</v>
      </c>
      <c r="E49" s="681">
        <v>0</v>
      </c>
      <c r="F49" s="1032" t="str">
        <f t="shared" si="6"/>
        <v/>
      </c>
      <c r="G49" s="1023"/>
      <c r="H49" s="656"/>
      <c r="I49" s="1023"/>
      <c r="J49" s="1023"/>
      <c r="K49" s="1024"/>
    </row>
    <row r="50" spans="1:11" s="266" customFormat="1" ht="19.149999999999999" customHeight="1" x14ac:dyDescent="0.25">
      <c r="A50" s="275"/>
      <c r="B50" s="737" t="s">
        <v>184</v>
      </c>
      <c r="C50" s="802" t="s">
        <v>13</v>
      </c>
      <c r="D50" s="682">
        <v>0</v>
      </c>
      <c r="E50" s="681">
        <v>0</v>
      </c>
      <c r="F50" s="1032" t="str">
        <f t="shared" si="6"/>
        <v/>
      </c>
      <c r="G50" s="1023"/>
      <c r="H50" s="656"/>
      <c r="I50" s="1023"/>
      <c r="J50" s="1023"/>
      <c r="K50" s="1024"/>
    </row>
    <row r="51" spans="1:11" s="266" customFormat="1" ht="19.149999999999999" customHeight="1" x14ac:dyDescent="0.25">
      <c r="A51" s="275"/>
      <c r="B51" s="738" t="s">
        <v>185</v>
      </c>
      <c r="C51" s="802" t="s">
        <v>15</v>
      </c>
      <c r="D51" s="682">
        <v>1</v>
      </c>
      <c r="E51" s="681">
        <v>1</v>
      </c>
      <c r="F51" s="1032">
        <f t="shared" si="6"/>
        <v>1</v>
      </c>
      <c r="G51" s="1023"/>
      <c r="H51" s="656"/>
      <c r="I51" s="1023"/>
      <c r="J51" s="1023"/>
      <c r="K51" s="1024"/>
    </row>
    <row r="52" spans="1:11" s="266" customFormat="1" ht="19.149999999999999" customHeight="1" x14ac:dyDescent="0.25">
      <c r="A52" s="275"/>
      <c r="B52" s="738" t="s">
        <v>186</v>
      </c>
      <c r="C52" s="802" t="s">
        <v>17</v>
      </c>
      <c r="D52" s="682">
        <v>4</v>
      </c>
      <c r="E52" s="681">
        <v>2</v>
      </c>
      <c r="F52" s="1032">
        <f t="shared" si="6"/>
        <v>0.5</v>
      </c>
      <c r="G52" s="1023"/>
      <c r="H52" s="656"/>
      <c r="I52" s="1023"/>
      <c r="J52" s="1023"/>
      <c r="K52" s="1024"/>
    </row>
    <row r="53" spans="1:11" s="266" customFormat="1" ht="19.149999999999999" customHeight="1" x14ac:dyDescent="0.25">
      <c r="A53" s="275"/>
      <c r="B53" s="737" t="s">
        <v>187</v>
      </c>
      <c r="C53" s="802" t="s">
        <v>19</v>
      </c>
      <c r="D53" s="682">
        <v>48</v>
      </c>
      <c r="E53" s="681">
        <v>15</v>
      </c>
      <c r="F53" s="1032">
        <f t="shared" si="6"/>
        <v>0.3125</v>
      </c>
      <c r="G53" s="1023"/>
      <c r="H53" s="656"/>
      <c r="I53" s="1023"/>
      <c r="J53" s="1023"/>
      <c r="K53" s="1024"/>
    </row>
    <row r="54" spans="1:11" s="266" customFormat="1" ht="19.149999999999999" customHeight="1" x14ac:dyDescent="0.25">
      <c r="A54" s="275"/>
      <c r="B54" s="738" t="s">
        <v>188</v>
      </c>
      <c r="C54" s="802" t="s">
        <v>309</v>
      </c>
      <c r="D54" s="682">
        <v>45</v>
      </c>
      <c r="E54" s="681">
        <v>40</v>
      </c>
      <c r="F54" s="1032">
        <f t="shared" si="6"/>
        <v>0.88888888888888884</v>
      </c>
      <c r="G54" s="1023"/>
      <c r="H54" s="656"/>
      <c r="I54" s="1023"/>
      <c r="J54" s="1023"/>
      <c r="K54" s="1024"/>
    </row>
    <row r="55" spans="1:11" s="266" customFormat="1" ht="19.149999999999999" customHeight="1" x14ac:dyDescent="0.25">
      <c r="A55" s="275"/>
      <c r="B55" s="738" t="s">
        <v>197</v>
      </c>
      <c r="C55" s="802" t="s">
        <v>310</v>
      </c>
      <c r="D55" s="682">
        <v>1251</v>
      </c>
      <c r="E55" s="681">
        <v>1692</v>
      </c>
      <c r="F55" s="1032">
        <f t="shared" si="6"/>
        <v>1.3525179856115108</v>
      </c>
      <c r="G55" s="1023"/>
      <c r="H55" s="656"/>
      <c r="I55" s="1023"/>
      <c r="J55" s="1023"/>
      <c r="K55" s="1024"/>
    </row>
    <row r="56" spans="1:11" s="266" customFormat="1" ht="19.149999999999999" customHeight="1" x14ac:dyDescent="0.25">
      <c r="A56" s="275"/>
      <c r="B56" s="737" t="s">
        <v>198</v>
      </c>
      <c r="C56" s="802" t="s">
        <v>311</v>
      </c>
      <c r="D56" s="682">
        <v>0</v>
      </c>
      <c r="E56" s="681">
        <v>0</v>
      </c>
      <c r="F56" s="1032" t="str">
        <f t="shared" si="6"/>
        <v/>
      </c>
      <c r="G56" s="1023"/>
      <c r="H56" s="656"/>
      <c r="I56" s="1023"/>
      <c r="J56" s="1023"/>
      <c r="K56" s="1024"/>
    </row>
    <row r="57" spans="1:11" s="266" customFormat="1" ht="19.149999999999999" customHeight="1" x14ac:dyDescent="0.25">
      <c r="A57" s="275"/>
      <c r="B57" s="738" t="s">
        <v>199</v>
      </c>
      <c r="C57" s="802" t="s">
        <v>312</v>
      </c>
      <c r="D57" s="682">
        <v>0</v>
      </c>
      <c r="E57" s="681">
        <v>0</v>
      </c>
      <c r="F57" s="1032" t="str">
        <f t="shared" si="6"/>
        <v/>
      </c>
      <c r="G57" s="1023"/>
      <c r="H57" s="656"/>
      <c r="I57" s="1023"/>
      <c r="J57" s="1023"/>
      <c r="K57" s="1024"/>
    </row>
    <row r="58" spans="1:11" s="266" customFormat="1" ht="19.149999999999999" customHeight="1" x14ac:dyDescent="0.25">
      <c r="A58" s="275"/>
      <c r="B58" s="738" t="s">
        <v>200</v>
      </c>
      <c r="C58" s="802" t="s">
        <v>313</v>
      </c>
      <c r="D58" s="682">
        <v>12</v>
      </c>
      <c r="E58" s="681">
        <v>22</v>
      </c>
      <c r="F58" s="1032">
        <f t="shared" si="6"/>
        <v>1.8333333333333333</v>
      </c>
      <c r="G58" s="1023"/>
      <c r="H58" s="656"/>
      <c r="I58" s="1023"/>
      <c r="J58" s="1023"/>
      <c r="K58" s="1024"/>
    </row>
    <row r="59" spans="1:11" s="266" customFormat="1" ht="19.149999999999999" customHeight="1" x14ac:dyDescent="0.25">
      <c r="A59" s="275"/>
      <c r="B59" s="737" t="s">
        <v>201</v>
      </c>
      <c r="C59" s="325" t="s">
        <v>31</v>
      </c>
      <c r="D59" s="682">
        <v>0</v>
      </c>
      <c r="E59" s="681">
        <v>0</v>
      </c>
      <c r="F59" s="1032" t="str">
        <f t="shared" si="6"/>
        <v/>
      </c>
      <c r="G59" s="1023"/>
      <c r="H59" s="656"/>
      <c r="I59" s="1023"/>
      <c r="J59" s="1023"/>
      <c r="K59" s="1024"/>
    </row>
    <row r="60" spans="1:11" s="266" customFormat="1" ht="19.149999999999999" customHeight="1" x14ac:dyDescent="0.25">
      <c r="A60" s="275"/>
      <c r="B60" s="737" t="s">
        <v>202</v>
      </c>
      <c r="C60" s="325" t="s">
        <v>116</v>
      </c>
      <c r="D60" s="682">
        <v>0</v>
      </c>
      <c r="E60" s="681">
        <v>0</v>
      </c>
      <c r="F60" s="1032" t="str">
        <f t="shared" si="6"/>
        <v/>
      </c>
      <c r="G60" s="1023"/>
      <c r="H60" s="656"/>
      <c r="I60" s="1023"/>
      <c r="J60" s="1023"/>
      <c r="K60" s="1024"/>
    </row>
    <row r="61" spans="1:11" s="266" customFormat="1" ht="19.149999999999999" customHeight="1" x14ac:dyDescent="0.25">
      <c r="A61" s="275"/>
      <c r="B61" s="738" t="s">
        <v>203</v>
      </c>
      <c r="C61" s="325" t="s">
        <v>194</v>
      </c>
      <c r="D61" s="682">
        <v>0</v>
      </c>
      <c r="E61" s="681">
        <v>0</v>
      </c>
      <c r="F61" s="1032" t="str">
        <f t="shared" si="6"/>
        <v/>
      </c>
      <c r="G61" s="1023"/>
      <c r="H61" s="656"/>
      <c r="I61" s="1023"/>
      <c r="J61" s="1023"/>
      <c r="K61" s="1024"/>
    </row>
    <row r="62" spans="1:11" s="266" customFormat="1" ht="19.149999999999999" customHeight="1" x14ac:dyDescent="0.25">
      <c r="A62" s="275"/>
      <c r="B62" s="738" t="s">
        <v>204</v>
      </c>
      <c r="C62" s="325" t="s">
        <v>37</v>
      </c>
      <c r="D62" s="682">
        <v>0</v>
      </c>
      <c r="E62" s="681">
        <v>0</v>
      </c>
      <c r="F62" s="1032" t="str">
        <f t="shared" si="6"/>
        <v/>
      </c>
      <c r="G62" s="1023"/>
      <c r="H62" s="656"/>
      <c r="I62" s="1023"/>
      <c r="J62" s="1023"/>
      <c r="K62" s="1024"/>
    </row>
    <row r="63" spans="1:11" s="266" customFormat="1" ht="19.149999999999999" customHeight="1" x14ac:dyDescent="0.25">
      <c r="A63" s="275"/>
      <c r="B63" s="737" t="s">
        <v>205</v>
      </c>
      <c r="C63" s="325" t="s">
        <v>39</v>
      </c>
      <c r="D63" s="682">
        <v>0</v>
      </c>
      <c r="E63" s="681">
        <v>0</v>
      </c>
      <c r="F63" s="1032" t="str">
        <f t="shared" si="6"/>
        <v/>
      </c>
      <c r="G63" s="1023"/>
      <c r="H63" s="656"/>
      <c r="I63" s="1023"/>
      <c r="J63" s="1023"/>
      <c r="K63" s="1024"/>
    </row>
    <row r="64" spans="1:11" s="266" customFormat="1" ht="19.149999999999999" customHeight="1" x14ac:dyDescent="0.25">
      <c r="A64" s="275"/>
      <c r="B64" s="1252" t="s">
        <v>242</v>
      </c>
      <c r="C64" s="1252"/>
      <c r="D64" s="378">
        <v>1789</v>
      </c>
      <c r="E64" s="379">
        <v>2399</v>
      </c>
      <c r="F64" s="1033">
        <f>IF(D64=0,"",E64/D64)</f>
        <v>1.3409726103968698</v>
      </c>
      <c r="G64" s="1025"/>
      <c r="H64" s="656"/>
      <c r="I64" s="1026"/>
      <c r="J64" s="1025"/>
      <c r="K64" s="1027"/>
    </row>
    <row r="65" spans="1:11" s="266" customFormat="1" ht="5.45" customHeight="1" x14ac:dyDescent="0.25">
      <c r="A65" s="275"/>
      <c r="B65" s="320"/>
      <c r="C65" s="320"/>
      <c r="D65" s="384" t="s">
        <v>329</v>
      </c>
      <c r="E65" s="384" t="s">
        <v>329</v>
      </c>
      <c r="F65" s="1031"/>
      <c r="G65" s="656"/>
      <c r="H65" s="656"/>
      <c r="I65" s="1028"/>
      <c r="J65" s="1028"/>
      <c r="K65" s="772"/>
    </row>
    <row r="66" spans="1:11" s="266" customFormat="1" ht="19.149999999999999" customHeight="1" x14ac:dyDescent="0.25">
      <c r="A66" s="275"/>
      <c r="B66" s="739" t="s">
        <v>103</v>
      </c>
      <c r="C66" s="327" t="s">
        <v>41</v>
      </c>
      <c r="D66" s="682">
        <v>8</v>
      </c>
      <c r="E66" s="681">
        <v>12</v>
      </c>
      <c r="F66" s="392">
        <f>IF(D66=0,"",E66/D66)</f>
        <v>1.5</v>
      </c>
      <c r="G66" s="1023"/>
      <c r="H66" s="656"/>
      <c r="I66" s="1023"/>
      <c r="J66" s="1023"/>
      <c r="K66" s="1024"/>
    </row>
    <row r="67" spans="1:11" s="266" customFormat="1" ht="19.149999999999999" customHeight="1" x14ac:dyDescent="0.25">
      <c r="A67" s="275"/>
      <c r="B67" s="739" t="s">
        <v>314</v>
      </c>
      <c r="C67" s="327" t="s">
        <v>315</v>
      </c>
      <c r="D67" s="682">
        <v>0</v>
      </c>
      <c r="E67" s="681">
        <v>0</v>
      </c>
      <c r="F67" s="392" t="str">
        <f t="shared" ref="F67:F71" si="7">IF(D67=0,"",E67/D67)</f>
        <v/>
      </c>
      <c r="G67" s="1023"/>
      <c r="H67" s="656"/>
      <c r="I67" s="1023"/>
      <c r="J67" s="1023"/>
      <c r="K67" s="1024"/>
    </row>
    <row r="68" spans="1:11" s="266" customFormat="1" ht="19.149999999999999" customHeight="1" x14ac:dyDescent="0.25">
      <c r="A68" s="275"/>
      <c r="B68" s="739" t="s">
        <v>101</v>
      </c>
      <c r="C68" s="327" t="s">
        <v>42</v>
      </c>
      <c r="D68" s="682">
        <v>0</v>
      </c>
      <c r="E68" s="681">
        <v>0</v>
      </c>
      <c r="F68" s="392" t="str">
        <f t="shared" si="7"/>
        <v/>
      </c>
      <c r="G68" s="1023"/>
      <c r="H68" s="656"/>
      <c r="I68" s="1023"/>
      <c r="J68" s="1023"/>
      <c r="K68" s="1024"/>
    </row>
    <row r="69" spans="1:11" s="266" customFormat="1" ht="19.149999999999999" customHeight="1" x14ac:dyDescent="0.25">
      <c r="A69" s="275"/>
      <c r="B69" s="739" t="s">
        <v>102</v>
      </c>
      <c r="C69" s="328" t="s">
        <v>83</v>
      </c>
      <c r="D69" s="682">
        <v>5</v>
      </c>
      <c r="E69" s="681">
        <v>5</v>
      </c>
      <c r="F69" s="392">
        <f t="shared" si="7"/>
        <v>1</v>
      </c>
      <c r="G69" s="1023"/>
      <c r="H69" s="656"/>
      <c r="I69" s="1023"/>
      <c r="J69" s="1023"/>
      <c r="K69" s="1024"/>
    </row>
    <row r="70" spans="1:11" s="266" customFormat="1" ht="19.149999999999999" customHeight="1" x14ac:dyDescent="0.25">
      <c r="A70" s="275"/>
      <c r="B70" s="739" t="s">
        <v>104</v>
      </c>
      <c r="C70" s="327" t="s">
        <v>44</v>
      </c>
      <c r="D70" s="682">
        <v>0</v>
      </c>
      <c r="E70" s="681">
        <v>0</v>
      </c>
      <c r="F70" s="392" t="str">
        <f t="shared" si="7"/>
        <v/>
      </c>
      <c r="G70" s="1023"/>
      <c r="H70" s="656"/>
      <c r="I70" s="1023"/>
      <c r="J70" s="1023"/>
      <c r="K70" s="1024"/>
    </row>
    <row r="71" spans="1:11" s="266" customFormat="1" ht="19.149999999999999" customHeight="1" x14ac:dyDescent="0.25">
      <c r="A71" s="275"/>
      <c r="B71" s="1252" t="s">
        <v>243</v>
      </c>
      <c r="C71" s="1252"/>
      <c r="D71" s="370">
        <v>13</v>
      </c>
      <c r="E71" s="387">
        <v>17</v>
      </c>
      <c r="F71" s="392">
        <f t="shared" si="7"/>
        <v>1.3076923076923077</v>
      </c>
      <c r="G71" s="1029"/>
      <c r="H71" s="656"/>
      <c r="I71" s="1023"/>
      <c r="J71" s="1029"/>
      <c r="K71" s="1024"/>
    </row>
    <row r="72" spans="1:11" s="266" customFormat="1" ht="5.45" customHeight="1" x14ac:dyDescent="0.25">
      <c r="A72" s="275"/>
      <c r="B72" s="320"/>
      <c r="C72" s="320"/>
      <c r="D72" s="384"/>
      <c r="E72" s="384"/>
      <c r="F72" s="1031"/>
      <c r="G72" s="1028"/>
      <c r="H72" s="656"/>
      <c r="I72" s="1028"/>
      <c r="J72" s="1028"/>
      <c r="K72" s="772"/>
    </row>
    <row r="73" spans="1:11" s="266" customFormat="1" ht="19.149999999999999" customHeight="1" x14ac:dyDescent="0.25">
      <c r="A73" s="275"/>
      <c r="B73" s="1101" t="s">
        <v>196</v>
      </c>
      <c r="C73" s="1101"/>
      <c r="D73" s="378">
        <f>SUM(D64+D71)</f>
        <v>1802</v>
      </c>
      <c r="E73" s="379">
        <f>SUM(E64+E71)</f>
        <v>2416</v>
      </c>
      <c r="F73" s="634">
        <f>IF(D73=0,"",E73/D73)</f>
        <v>1.3407325194228634</v>
      </c>
      <c r="G73" s="1025"/>
      <c r="H73" s="656"/>
      <c r="I73" s="1026"/>
      <c r="J73" s="1025"/>
      <c r="K73" s="1027"/>
    </row>
    <row r="74" spans="1:11" s="266" customFormat="1" ht="19.149999999999999" customHeight="1" x14ac:dyDescent="0.25">
      <c r="A74" s="275"/>
      <c r="B74" s="1245" t="s">
        <v>268</v>
      </c>
      <c r="C74" s="1245"/>
      <c r="D74" s="1245"/>
      <c r="E74" s="1245"/>
      <c r="F74" s="1245"/>
      <c r="G74" s="1245"/>
      <c r="H74" s="1245"/>
      <c r="I74" s="1245"/>
      <c r="J74" s="1245"/>
      <c r="K74" s="1245"/>
    </row>
    <row r="75" spans="1:11" s="266" customFormat="1" ht="19.149999999999999" customHeight="1" x14ac:dyDescent="0.25">
      <c r="A75" s="275"/>
      <c r="B75" s="1249" t="s">
        <v>193</v>
      </c>
      <c r="C75" s="1109" t="s">
        <v>190</v>
      </c>
      <c r="D75" s="1112" t="s">
        <v>81</v>
      </c>
      <c r="E75" s="1113"/>
      <c r="F75" s="1112" t="s">
        <v>52</v>
      </c>
      <c r="G75" s="1113"/>
      <c r="H75" s="302"/>
      <c r="I75" s="1114" t="s">
        <v>206</v>
      </c>
      <c r="J75" s="1115"/>
      <c r="K75" s="1116"/>
    </row>
    <row r="76" spans="1:11" s="266" customFormat="1" ht="19.149999999999999" customHeight="1" x14ac:dyDescent="0.25">
      <c r="A76" s="275"/>
      <c r="B76" s="1250"/>
      <c r="C76" s="1110"/>
      <c r="D76" s="1123" t="s">
        <v>195</v>
      </c>
      <c r="E76" s="1124"/>
      <c r="F76" s="1123" t="s">
        <v>195</v>
      </c>
      <c r="G76" s="1124"/>
      <c r="H76" s="390"/>
      <c r="I76" s="1123" t="s">
        <v>207</v>
      </c>
      <c r="J76" s="1124"/>
      <c r="K76" s="1118">
        <f>K43</f>
        <v>0</v>
      </c>
    </row>
    <row r="77" spans="1:11" s="266" customFormat="1" ht="19.149999999999999" customHeight="1" x14ac:dyDescent="0.25">
      <c r="A77" s="275"/>
      <c r="B77" s="1251"/>
      <c r="C77" s="1111"/>
      <c r="D77" s="658" t="str">
        <f>D44</f>
        <v>I-I-2018</v>
      </c>
      <c r="E77" s="658" t="str">
        <f>E44</f>
        <v>I-I-2019</v>
      </c>
      <c r="F77" s="369" t="str">
        <f>D77</f>
        <v>I-I-2018</v>
      </c>
      <c r="G77" s="369" t="str">
        <f>E77</f>
        <v>I-I-2019</v>
      </c>
      <c r="H77" s="475"/>
      <c r="I77" s="658" t="str">
        <f>D77</f>
        <v>I-I-2018</v>
      </c>
      <c r="J77" s="704" t="str">
        <f>E77</f>
        <v>I-I-2019</v>
      </c>
      <c r="K77" s="1119"/>
    </row>
    <row r="78" spans="1:11" s="266" customFormat="1" ht="4.9000000000000004" customHeight="1" x14ac:dyDescent="0.25">
      <c r="A78" s="275"/>
      <c r="B78" s="396"/>
      <c r="C78" s="397"/>
      <c r="D78" s="397"/>
      <c r="E78" s="397"/>
      <c r="F78" s="398"/>
      <c r="G78" s="398"/>
      <c r="H78" s="399"/>
      <c r="I78" s="399"/>
      <c r="J78" s="399"/>
      <c r="K78" s="473"/>
    </row>
    <row r="79" spans="1:11" s="266" customFormat="1" ht="19.149999999999999" customHeight="1" x14ac:dyDescent="0.25">
      <c r="A79" s="275"/>
      <c r="B79" s="741" t="s">
        <v>180</v>
      </c>
      <c r="C79" s="803" t="s">
        <v>308</v>
      </c>
      <c r="D79" s="370">
        <v>3599</v>
      </c>
      <c r="E79" s="371">
        <v>3509</v>
      </c>
      <c r="F79" s="370">
        <v>397</v>
      </c>
      <c r="G79" s="371">
        <v>384</v>
      </c>
      <c r="H79" s="374"/>
      <c r="I79" s="370">
        <f t="shared" ref="I79:I96" si="8">SUM(D79+F79)</f>
        <v>3996</v>
      </c>
      <c r="J79" s="375">
        <f t="shared" ref="J79:J96" si="9">SUM(E79+G79)</f>
        <v>3893</v>
      </c>
      <c r="K79" s="392">
        <f>IF(I79=0,"",J79/I79)</f>
        <v>0.97422422422422428</v>
      </c>
    </row>
    <row r="80" spans="1:11" s="266" customFormat="1" ht="19.149999999999999" customHeight="1" x14ac:dyDescent="0.25">
      <c r="A80" s="275"/>
      <c r="B80" s="741" t="s">
        <v>181</v>
      </c>
      <c r="C80" s="802" t="s">
        <v>7</v>
      </c>
      <c r="D80" s="370">
        <v>1558</v>
      </c>
      <c r="E80" s="371">
        <v>2075</v>
      </c>
      <c r="F80" s="370">
        <v>54</v>
      </c>
      <c r="G80" s="371">
        <v>62</v>
      </c>
      <c r="H80" s="374"/>
      <c r="I80" s="370">
        <f t="shared" si="8"/>
        <v>1612</v>
      </c>
      <c r="J80" s="375">
        <f t="shared" si="9"/>
        <v>2137</v>
      </c>
      <c r="K80" s="392">
        <f t="shared" ref="K80:K96" si="10">IF(I80=0,"",J80/I80)</f>
        <v>1.3256823821339951</v>
      </c>
    </row>
    <row r="81" spans="1:11" s="266" customFormat="1" ht="19.149999999999999" customHeight="1" x14ac:dyDescent="0.25">
      <c r="A81" s="275"/>
      <c r="B81" s="742" t="s">
        <v>182</v>
      </c>
      <c r="C81" s="802" t="s">
        <v>9</v>
      </c>
      <c r="D81" s="370">
        <v>5545</v>
      </c>
      <c r="E81" s="371">
        <v>5733</v>
      </c>
      <c r="F81" s="370">
        <v>648</v>
      </c>
      <c r="G81" s="371">
        <v>731</v>
      </c>
      <c r="H81" s="374"/>
      <c r="I81" s="370">
        <f t="shared" si="8"/>
        <v>6193</v>
      </c>
      <c r="J81" s="375">
        <f t="shared" si="9"/>
        <v>6464</v>
      </c>
      <c r="K81" s="392">
        <f t="shared" si="10"/>
        <v>1.0437590828354595</v>
      </c>
    </row>
    <row r="82" spans="1:11" s="266" customFormat="1" ht="19.149999999999999" customHeight="1" x14ac:dyDescent="0.25">
      <c r="A82" s="275"/>
      <c r="B82" s="742" t="s">
        <v>183</v>
      </c>
      <c r="C82" s="802" t="s">
        <v>11</v>
      </c>
      <c r="D82" s="370">
        <v>0</v>
      </c>
      <c r="E82" s="371">
        <v>0</v>
      </c>
      <c r="F82" s="370">
        <v>0</v>
      </c>
      <c r="G82" s="371">
        <v>0</v>
      </c>
      <c r="H82" s="374"/>
      <c r="I82" s="370">
        <f t="shared" si="8"/>
        <v>0</v>
      </c>
      <c r="J82" s="375">
        <f t="shared" si="9"/>
        <v>0</v>
      </c>
      <c r="K82" s="392" t="str">
        <f t="shared" si="10"/>
        <v/>
      </c>
    </row>
    <row r="83" spans="1:11" s="266" customFormat="1" ht="19.149999999999999" customHeight="1" x14ac:dyDescent="0.25">
      <c r="A83" s="275"/>
      <c r="B83" s="741" t="s">
        <v>184</v>
      </c>
      <c r="C83" s="802" t="s">
        <v>13</v>
      </c>
      <c r="D83" s="370">
        <v>0</v>
      </c>
      <c r="E83" s="371">
        <v>0</v>
      </c>
      <c r="F83" s="370">
        <v>0</v>
      </c>
      <c r="G83" s="371">
        <v>0</v>
      </c>
      <c r="H83" s="374"/>
      <c r="I83" s="370">
        <f t="shared" si="8"/>
        <v>0</v>
      </c>
      <c r="J83" s="375">
        <f t="shared" si="9"/>
        <v>0</v>
      </c>
      <c r="K83" s="392" t="str">
        <f t="shared" si="10"/>
        <v/>
      </c>
    </row>
    <row r="84" spans="1:11" s="266" customFormat="1" ht="19.149999999999999" customHeight="1" x14ac:dyDescent="0.25">
      <c r="A84" s="275"/>
      <c r="B84" s="742" t="s">
        <v>185</v>
      </c>
      <c r="C84" s="802" t="s">
        <v>15</v>
      </c>
      <c r="D84" s="370">
        <v>2</v>
      </c>
      <c r="E84" s="371">
        <v>3</v>
      </c>
      <c r="F84" s="370">
        <v>0</v>
      </c>
      <c r="G84" s="371">
        <v>0</v>
      </c>
      <c r="H84" s="374"/>
      <c r="I84" s="370">
        <f t="shared" si="8"/>
        <v>2</v>
      </c>
      <c r="J84" s="375">
        <f t="shared" si="9"/>
        <v>3</v>
      </c>
      <c r="K84" s="392">
        <f t="shared" si="10"/>
        <v>1.5</v>
      </c>
    </row>
    <row r="85" spans="1:11" s="266" customFormat="1" ht="19.149999999999999" customHeight="1" x14ac:dyDescent="0.25">
      <c r="A85" s="275"/>
      <c r="B85" s="742" t="s">
        <v>186</v>
      </c>
      <c r="C85" s="802" t="s">
        <v>17</v>
      </c>
      <c r="D85" s="370">
        <v>31</v>
      </c>
      <c r="E85" s="371">
        <v>24</v>
      </c>
      <c r="F85" s="370">
        <v>6</v>
      </c>
      <c r="G85" s="371">
        <v>3</v>
      </c>
      <c r="H85" s="374"/>
      <c r="I85" s="370">
        <f t="shared" si="8"/>
        <v>37</v>
      </c>
      <c r="J85" s="375">
        <f t="shared" si="9"/>
        <v>27</v>
      </c>
      <c r="K85" s="392">
        <f t="shared" si="10"/>
        <v>0.72972972972972971</v>
      </c>
    </row>
    <row r="86" spans="1:11" s="266" customFormat="1" ht="19.149999999999999" customHeight="1" x14ac:dyDescent="0.25">
      <c r="A86" s="275"/>
      <c r="B86" s="741" t="s">
        <v>187</v>
      </c>
      <c r="C86" s="802" t="s">
        <v>19</v>
      </c>
      <c r="D86" s="370">
        <v>547</v>
      </c>
      <c r="E86" s="371">
        <v>655</v>
      </c>
      <c r="F86" s="370">
        <v>63</v>
      </c>
      <c r="G86" s="371">
        <v>51</v>
      </c>
      <c r="H86" s="374"/>
      <c r="I86" s="370">
        <f t="shared" si="8"/>
        <v>610</v>
      </c>
      <c r="J86" s="375">
        <f t="shared" si="9"/>
        <v>706</v>
      </c>
      <c r="K86" s="392">
        <f t="shared" si="10"/>
        <v>1.1573770491803279</v>
      </c>
    </row>
    <row r="87" spans="1:11" s="266" customFormat="1" ht="19.149999999999999" customHeight="1" x14ac:dyDescent="0.25">
      <c r="A87" s="275"/>
      <c r="B87" s="742" t="s">
        <v>188</v>
      </c>
      <c r="C87" s="802" t="s">
        <v>309</v>
      </c>
      <c r="D87" s="370">
        <v>939</v>
      </c>
      <c r="E87" s="371">
        <v>906</v>
      </c>
      <c r="F87" s="370">
        <v>49</v>
      </c>
      <c r="G87" s="371">
        <v>75</v>
      </c>
      <c r="H87" s="374"/>
      <c r="I87" s="370">
        <f t="shared" si="8"/>
        <v>988</v>
      </c>
      <c r="J87" s="375">
        <f t="shared" si="9"/>
        <v>981</v>
      </c>
      <c r="K87" s="392">
        <f t="shared" si="10"/>
        <v>0.99291497975708498</v>
      </c>
    </row>
    <row r="88" spans="1:11" s="266" customFormat="1" ht="19.149999999999999" customHeight="1" x14ac:dyDescent="0.25">
      <c r="A88" s="275"/>
      <c r="B88" s="742" t="s">
        <v>197</v>
      </c>
      <c r="C88" s="802" t="s">
        <v>310</v>
      </c>
      <c r="D88" s="370">
        <v>13378</v>
      </c>
      <c r="E88" s="371">
        <v>13943</v>
      </c>
      <c r="F88" s="370">
        <v>891</v>
      </c>
      <c r="G88" s="371">
        <v>871</v>
      </c>
      <c r="H88" s="374"/>
      <c r="I88" s="370">
        <f t="shared" si="8"/>
        <v>14269</v>
      </c>
      <c r="J88" s="375">
        <f t="shared" si="9"/>
        <v>14814</v>
      </c>
      <c r="K88" s="392">
        <f t="shared" si="10"/>
        <v>1.0381946877847081</v>
      </c>
    </row>
    <row r="89" spans="1:11" s="266" customFormat="1" ht="19.149999999999999" customHeight="1" x14ac:dyDescent="0.25">
      <c r="A89" s="275"/>
      <c r="B89" s="741" t="s">
        <v>198</v>
      </c>
      <c r="C89" s="802" t="s">
        <v>311</v>
      </c>
      <c r="D89" s="370">
        <v>0</v>
      </c>
      <c r="E89" s="371">
        <v>0</v>
      </c>
      <c r="F89" s="370">
        <v>0</v>
      </c>
      <c r="G89" s="371">
        <v>0</v>
      </c>
      <c r="H89" s="374"/>
      <c r="I89" s="370">
        <f t="shared" si="8"/>
        <v>0</v>
      </c>
      <c r="J89" s="375">
        <f t="shared" si="9"/>
        <v>0</v>
      </c>
      <c r="K89" s="392" t="str">
        <f t="shared" si="10"/>
        <v/>
      </c>
    </row>
    <row r="90" spans="1:11" s="266" customFormat="1" ht="19.149999999999999" customHeight="1" x14ac:dyDescent="0.25">
      <c r="A90" s="275"/>
      <c r="B90" s="742" t="s">
        <v>199</v>
      </c>
      <c r="C90" s="802" t="s">
        <v>312</v>
      </c>
      <c r="D90" s="370">
        <v>0</v>
      </c>
      <c r="E90" s="371">
        <v>0</v>
      </c>
      <c r="F90" s="370">
        <v>0</v>
      </c>
      <c r="G90" s="371">
        <v>0</v>
      </c>
      <c r="H90" s="374"/>
      <c r="I90" s="370">
        <f t="shared" si="8"/>
        <v>0</v>
      </c>
      <c r="J90" s="375">
        <f t="shared" si="9"/>
        <v>0</v>
      </c>
      <c r="K90" s="392" t="str">
        <f t="shared" si="10"/>
        <v/>
      </c>
    </row>
    <row r="91" spans="1:11" s="266" customFormat="1" ht="19.149999999999999" customHeight="1" x14ac:dyDescent="0.25">
      <c r="A91" s="275"/>
      <c r="B91" s="742" t="s">
        <v>200</v>
      </c>
      <c r="C91" s="802" t="s">
        <v>313</v>
      </c>
      <c r="D91" s="370">
        <v>255</v>
      </c>
      <c r="E91" s="371">
        <v>264</v>
      </c>
      <c r="F91" s="370">
        <v>5</v>
      </c>
      <c r="G91" s="371">
        <v>13</v>
      </c>
      <c r="H91" s="374"/>
      <c r="I91" s="370">
        <f t="shared" si="8"/>
        <v>260</v>
      </c>
      <c r="J91" s="375">
        <f t="shared" si="9"/>
        <v>277</v>
      </c>
      <c r="K91" s="392">
        <f t="shared" si="10"/>
        <v>1.0653846153846154</v>
      </c>
    </row>
    <row r="92" spans="1:11" s="266" customFormat="1" ht="19.149999999999999" customHeight="1" x14ac:dyDescent="0.25">
      <c r="A92" s="275"/>
      <c r="B92" s="741" t="s">
        <v>201</v>
      </c>
      <c r="C92" s="325" t="s">
        <v>31</v>
      </c>
      <c r="D92" s="370">
        <v>244</v>
      </c>
      <c r="E92" s="371">
        <v>84</v>
      </c>
      <c r="F92" s="370">
        <v>0</v>
      </c>
      <c r="G92" s="371">
        <v>0</v>
      </c>
      <c r="H92" s="374"/>
      <c r="I92" s="370">
        <f t="shared" si="8"/>
        <v>244</v>
      </c>
      <c r="J92" s="375">
        <f t="shared" si="9"/>
        <v>84</v>
      </c>
      <c r="K92" s="392">
        <f t="shared" si="10"/>
        <v>0.34426229508196721</v>
      </c>
    </row>
    <row r="93" spans="1:11" s="266" customFormat="1" ht="19.149999999999999" customHeight="1" x14ac:dyDescent="0.25">
      <c r="A93" s="275"/>
      <c r="B93" s="741" t="s">
        <v>202</v>
      </c>
      <c r="C93" s="325" t="s">
        <v>116</v>
      </c>
      <c r="D93" s="370">
        <v>14</v>
      </c>
      <c r="E93" s="371">
        <v>19</v>
      </c>
      <c r="F93" s="370">
        <v>3</v>
      </c>
      <c r="G93" s="371">
        <v>6</v>
      </c>
      <c r="H93" s="374"/>
      <c r="I93" s="370">
        <f t="shared" si="8"/>
        <v>17</v>
      </c>
      <c r="J93" s="375">
        <f t="shared" si="9"/>
        <v>25</v>
      </c>
      <c r="K93" s="392">
        <f t="shared" si="10"/>
        <v>1.4705882352941178</v>
      </c>
    </row>
    <row r="94" spans="1:11" s="266" customFormat="1" ht="19.149999999999999" customHeight="1" x14ac:dyDescent="0.25">
      <c r="A94" s="275"/>
      <c r="B94" s="742" t="s">
        <v>203</v>
      </c>
      <c r="C94" s="325" t="s">
        <v>194</v>
      </c>
      <c r="D94" s="370">
        <v>32</v>
      </c>
      <c r="E94" s="371">
        <v>41</v>
      </c>
      <c r="F94" s="370">
        <v>0</v>
      </c>
      <c r="G94" s="371">
        <v>0</v>
      </c>
      <c r="H94" s="374"/>
      <c r="I94" s="370">
        <f t="shared" si="8"/>
        <v>32</v>
      </c>
      <c r="J94" s="375">
        <f t="shared" si="9"/>
        <v>41</v>
      </c>
      <c r="K94" s="392">
        <f t="shared" si="10"/>
        <v>1.28125</v>
      </c>
    </row>
    <row r="95" spans="1:11" s="266" customFormat="1" ht="19.149999999999999" customHeight="1" x14ac:dyDescent="0.25">
      <c r="A95" s="275"/>
      <c r="B95" s="742" t="s">
        <v>204</v>
      </c>
      <c r="C95" s="325" t="s">
        <v>37</v>
      </c>
      <c r="D95" s="370">
        <v>0</v>
      </c>
      <c r="E95" s="371">
        <v>0</v>
      </c>
      <c r="F95" s="370">
        <v>0</v>
      </c>
      <c r="G95" s="371">
        <v>0</v>
      </c>
      <c r="H95" s="374"/>
      <c r="I95" s="370">
        <f t="shared" si="8"/>
        <v>0</v>
      </c>
      <c r="J95" s="375">
        <f t="shared" si="9"/>
        <v>0</v>
      </c>
      <c r="K95" s="392" t="str">
        <f t="shared" si="10"/>
        <v/>
      </c>
    </row>
    <row r="96" spans="1:11" s="266" customFormat="1" ht="19.149999999999999" customHeight="1" x14ac:dyDescent="0.25">
      <c r="A96" s="275"/>
      <c r="B96" s="741" t="s">
        <v>205</v>
      </c>
      <c r="C96" s="325" t="s">
        <v>39</v>
      </c>
      <c r="D96" s="370">
        <v>29</v>
      </c>
      <c r="E96" s="371">
        <v>123</v>
      </c>
      <c r="F96" s="370">
        <v>1</v>
      </c>
      <c r="G96" s="371">
        <v>9</v>
      </c>
      <c r="H96" s="374"/>
      <c r="I96" s="370">
        <f t="shared" si="8"/>
        <v>30</v>
      </c>
      <c r="J96" s="375">
        <f t="shared" si="9"/>
        <v>132</v>
      </c>
      <c r="K96" s="392">
        <f t="shared" si="10"/>
        <v>4.4000000000000004</v>
      </c>
    </row>
    <row r="97" spans="1:11" s="266" customFormat="1" ht="19.149999999999999" customHeight="1" x14ac:dyDescent="0.25">
      <c r="A97" s="275"/>
      <c r="B97" s="1252" t="s">
        <v>242</v>
      </c>
      <c r="C97" s="1252"/>
      <c r="D97" s="378">
        <v>26173</v>
      </c>
      <c r="E97" s="379">
        <v>27379</v>
      </c>
      <c r="F97" s="378">
        <v>2117</v>
      </c>
      <c r="G97" s="379">
        <v>2205</v>
      </c>
      <c r="H97" s="381"/>
      <c r="I97" s="378">
        <f>SUM(I79:I96)</f>
        <v>28290</v>
      </c>
      <c r="J97" s="382">
        <f>SUM(J79:J96)</f>
        <v>29584</v>
      </c>
      <c r="K97" s="634">
        <f>IF(I97=0,"",J97/I97)</f>
        <v>1.0457405443619654</v>
      </c>
    </row>
    <row r="98" spans="1:11" s="266" customFormat="1" ht="4.9000000000000004" customHeight="1" x14ac:dyDescent="0.25">
      <c r="A98" s="275"/>
      <c r="B98" s="478"/>
      <c r="C98" s="478"/>
      <c r="D98" s="384" t="s">
        <v>329</v>
      </c>
      <c r="E98" s="384" t="s">
        <v>329</v>
      </c>
      <c r="F98" s="385" t="s">
        <v>329</v>
      </c>
      <c r="G98" s="385" t="s">
        <v>329</v>
      </c>
      <c r="H98" s="385"/>
      <c r="I98" s="384"/>
      <c r="J98" s="384"/>
      <c r="K98" s="394"/>
    </row>
    <row r="99" spans="1:11" s="266" customFormat="1" ht="19.149999999999999" customHeight="1" x14ac:dyDescent="0.25">
      <c r="A99" s="275"/>
      <c r="B99" s="740" t="s">
        <v>103</v>
      </c>
      <c r="C99" s="327" t="s">
        <v>41</v>
      </c>
      <c r="D99" s="370">
        <v>1041</v>
      </c>
      <c r="E99" s="371">
        <v>852</v>
      </c>
      <c r="F99" s="370">
        <v>65</v>
      </c>
      <c r="G99" s="371">
        <v>67</v>
      </c>
      <c r="H99" s="385"/>
      <c r="I99" s="370">
        <f t="shared" ref="I99:J104" si="11">SUM(D99+F99)</f>
        <v>1106</v>
      </c>
      <c r="J99" s="375">
        <f t="shared" si="11"/>
        <v>919</v>
      </c>
      <c r="K99" s="392">
        <f>IF(I99=0,"",J99/I99)</f>
        <v>0.8309222423146474</v>
      </c>
    </row>
    <row r="100" spans="1:11" s="266" customFormat="1" ht="19.149999999999999" customHeight="1" x14ac:dyDescent="0.25">
      <c r="A100" s="275"/>
      <c r="B100" s="740" t="s">
        <v>314</v>
      </c>
      <c r="C100" s="327" t="s">
        <v>315</v>
      </c>
      <c r="D100" s="370">
        <v>0</v>
      </c>
      <c r="E100" s="371">
        <v>0</v>
      </c>
      <c r="F100" s="370">
        <v>0</v>
      </c>
      <c r="G100" s="371">
        <v>0</v>
      </c>
      <c r="H100" s="385"/>
      <c r="I100" s="370">
        <f t="shared" si="11"/>
        <v>0</v>
      </c>
      <c r="J100" s="375">
        <f t="shared" si="11"/>
        <v>0</v>
      </c>
      <c r="K100" s="392" t="str">
        <f t="shared" ref="K100:K104" si="12">IF(I100=0,"",J100/I100)</f>
        <v/>
      </c>
    </row>
    <row r="101" spans="1:11" s="266" customFormat="1" ht="19.149999999999999" customHeight="1" x14ac:dyDescent="0.25">
      <c r="A101" s="275"/>
      <c r="B101" s="740" t="s">
        <v>101</v>
      </c>
      <c r="C101" s="327" t="s">
        <v>42</v>
      </c>
      <c r="D101" s="370">
        <v>59</v>
      </c>
      <c r="E101" s="371">
        <v>57</v>
      </c>
      <c r="F101" s="370">
        <v>3</v>
      </c>
      <c r="G101" s="371">
        <v>2</v>
      </c>
      <c r="H101" s="385"/>
      <c r="I101" s="370">
        <f t="shared" si="11"/>
        <v>62</v>
      </c>
      <c r="J101" s="375">
        <f t="shared" si="11"/>
        <v>59</v>
      </c>
      <c r="K101" s="392">
        <f t="shared" si="12"/>
        <v>0.95161290322580649</v>
      </c>
    </row>
    <row r="102" spans="1:11" s="266" customFormat="1" ht="19.149999999999999" customHeight="1" x14ac:dyDescent="0.25">
      <c r="A102" s="275"/>
      <c r="B102" s="740" t="s">
        <v>102</v>
      </c>
      <c r="C102" s="328" t="s">
        <v>83</v>
      </c>
      <c r="D102" s="370">
        <v>705</v>
      </c>
      <c r="E102" s="371">
        <v>646</v>
      </c>
      <c r="F102" s="370">
        <v>110</v>
      </c>
      <c r="G102" s="371">
        <v>124</v>
      </c>
      <c r="H102" s="385"/>
      <c r="I102" s="370">
        <f t="shared" si="11"/>
        <v>815</v>
      </c>
      <c r="J102" s="375">
        <f t="shared" si="11"/>
        <v>770</v>
      </c>
      <c r="K102" s="392">
        <f t="shared" si="12"/>
        <v>0.94478527607361962</v>
      </c>
    </row>
    <row r="103" spans="1:11" s="266" customFormat="1" ht="19.149999999999999" customHeight="1" x14ac:dyDescent="0.25">
      <c r="A103" s="275"/>
      <c r="B103" s="740" t="s">
        <v>104</v>
      </c>
      <c r="C103" s="327" t="s">
        <v>44</v>
      </c>
      <c r="D103" s="370">
        <v>0</v>
      </c>
      <c r="E103" s="371">
        <v>0</v>
      </c>
      <c r="F103" s="370">
        <v>0</v>
      </c>
      <c r="G103" s="371">
        <v>0</v>
      </c>
      <c r="H103" s="385"/>
      <c r="I103" s="370">
        <f t="shared" si="11"/>
        <v>0</v>
      </c>
      <c r="J103" s="375">
        <f t="shared" si="11"/>
        <v>0</v>
      </c>
      <c r="K103" s="392" t="str">
        <f t="shared" si="12"/>
        <v/>
      </c>
    </row>
    <row r="104" spans="1:11" s="266" customFormat="1" ht="19.149999999999999" customHeight="1" x14ac:dyDescent="0.25">
      <c r="A104" s="275"/>
      <c r="B104" s="1252" t="s">
        <v>243</v>
      </c>
      <c r="C104" s="1252"/>
      <c r="D104" s="370">
        <v>1805</v>
      </c>
      <c r="E104" s="387">
        <v>1555</v>
      </c>
      <c r="F104" s="370">
        <v>178</v>
      </c>
      <c r="G104" s="387">
        <v>193</v>
      </c>
      <c r="H104" s="385"/>
      <c r="I104" s="370">
        <f t="shared" si="11"/>
        <v>1983</v>
      </c>
      <c r="J104" s="388">
        <f t="shared" si="11"/>
        <v>1748</v>
      </c>
      <c r="K104" s="392">
        <f t="shared" si="12"/>
        <v>0.88149268784669688</v>
      </c>
    </row>
    <row r="105" spans="1:11" s="266" customFormat="1" ht="4.9000000000000004" customHeight="1" x14ac:dyDescent="0.25">
      <c r="A105" s="275"/>
      <c r="B105" s="478"/>
      <c r="C105" s="478"/>
      <c r="D105" s="384" t="s">
        <v>329</v>
      </c>
      <c r="E105" s="384" t="s">
        <v>329</v>
      </c>
      <c r="F105" s="384" t="s">
        <v>329</v>
      </c>
      <c r="G105" s="384" t="s">
        <v>329</v>
      </c>
      <c r="H105" s="385"/>
      <c r="I105" s="384"/>
      <c r="J105" s="384"/>
      <c r="K105" s="394"/>
    </row>
    <row r="106" spans="1:11" s="266" customFormat="1" ht="19.149999999999999" customHeight="1" x14ac:dyDescent="0.25">
      <c r="A106" s="275"/>
      <c r="B106" s="1101" t="s">
        <v>196</v>
      </c>
      <c r="C106" s="1101"/>
      <c r="D106" s="378">
        <f t="shared" ref="D106:G106" si="13">SUM(D97+D104)</f>
        <v>27978</v>
      </c>
      <c r="E106" s="379">
        <f t="shared" si="13"/>
        <v>28934</v>
      </c>
      <c r="F106" s="378">
        <f t="shared" si="13"/>
        <v>2295</v>
      </c>
      <c r="G106" s="379">
        <f t="shared" si="13"/>
        <v>2398</v>
      </c>
      <c r="H106" s="389"/>
      <c r="I106" s="622">
        <f>SUM(I97+I104)</f>
        <v>30273</v>
      </c>
      <c r="J106" s="382">
        <f>SUM(J97+J104)</f>
        <v>31332</v>
      </c>
      <c r="K106" s="634">
        <f>IF(I106=0,"",J106/I106)</f>
        <v>1.0349816668318303</v>
      </c>
    </row>
    <row r="107" spans="1:11" s="266" customFormat="1" ht="19.149999999999999" customHeight="1" x14ac:dyDescent="0.25">
      <c r="A107" s="275"/>
      <c r="B107" s="478"/>
      <c r="C107" s="478"/>
      <c r="D107" s="527"/>
      <c r="E107" s="478"/>
      <c r="F107" s="321"/>
      <c r="G107" s="321"/>
      <c r="H107" s="321"/>
      <c r="I107" s="321"/>
      <c r="J107" s="321"/>
      <c r="K107" s="323"/>
    </row>
    <row r="108" spans="1:11" s="266" customFormat="1" ht="19.149999999999999" customHeight="1" x14ac:dyDescent="0.25">
      <c r="A108" s="275"/>
      <c r="B108" s="478"/>
      <c r="C108" s="478"/>
      <c r="D108" s="478"/>
      <c r="E108" s="478"/>
      <c r="F108" s="321"/>
      <c r="G108" s="321"/>
      <c r="H108" s="321"/>
      <c r="I108" s="321"/>
      <c r="J108" s="321"/>
      <c r="K108" s="323"/>
    </row>
    <row r="109" spans="1:11" s="266" customFormat="1" ht="19.149999999999999" customHeight="1" x14ac:dyDescent="0.25">
      <c r="A109" s="275"/>
      <c r="B109" s="478"/>
      <c r="C109" s="478"/>
      <c r="D109" s="478"/>
      <c r="E109" s="478"/>
      <c r="F109" s="321"/>
      <c r="G109" s="321"/>
      <c r="H109" s="321"/>
      <c r="I109" s="321"/>
      <c r="J109" s="321"/>
      <c r="K109" s="323"/>
    </row>
    <row r="110" spans="1:11" s="266" customFormat="1" ht="19.149999999999999" customHeight="1" x14ac:dyDescent="0.25">
      <c r="A110" s="275"/>
      <c r="B110" s="478"/>
      <c r="C110" s="478"/>
      <c r="D110" s="478"/>
      <c r="E110" s="478"/>
      <c r="F110" s="321"/>
      <c r="G110" s="321"/>
      <c r="H110" s="321"/>
      <c r="I110" s="321"/>
      <c r="J110" s="321"/>
      <c r="K110" s="323"/>
    </row>
    <row r="111" spans="1:11" s="266" customFormat="1" ht="19.149999999999999" customHeight="1" x14ac:dyDescent="0.25">
      <c r="A111" s="275"/>
      <c r="B111" s="478"/>
      <c r="C111" s="478"/>
      <c r="D111" s="478"/>
      <c r="E111" s="478"/>
      <c r="F111" s="321"/>
      <c r="G111" s="321"/>
      <c r="H111" s="321"/>
      <c r="I111" s="321"/>
      <c r="J111" s="321"/>
      <c r="K111" s="323"/>
    </row>
    <row r="112" spans="1:11" s="266" customFormat="1" ht="19.149999999999999" customHeight="1" x14ac:dyDescent="0.25">
      <c r="A112" s="275"/>
      <c r="B112" s="478"/>
      <c r="C112" s="478"/>
      <c r="D112" s="478"/>
      <c r="E112" s="478"/>
      <c r="F112" s="321"/>
      <c r="G112" s="321"/>
      <c r="H112" s="321"/>
      <c r="I112" s="321"/>
      <c r="J112" s="321"/>
      <c r="K112" s="323"/>
    </row>
    <row r="113" spans="1:11" s="266" customFormat="1" ht="19.149999999999999" customHeight="1" x14ac:dyDescent="0.25">
      <c r="A113" s="275"/>
      <c r="B113" s="478"/>
      <c r="C113" s="478"/>
      <c r="D113" s="478"/>
      <c r="E113" s="478"/>
      <c r="F113" s="321"/>
      <c r="G113" s="321"/>
      <c r="H113" s="321"/>
      <c r="I113" s="321"/>
      <c r="J113" s="321"/>
      <c r="K113" s="323"/>
    </row>
    <row r="114" spans="1:11" s="266" customFormat="1" ht="19.149999999999999" customHeight="1" x14ac:dyDescent="0.25">
      <c r="A114" s="275"/>
      <c r="B114" s="478"/>
      <c r="C114" s="478"/>
      <c r="D114" s="478"/>
      <c r="E114" s="478"/>
      <c r="F114" s="321"/>
      <c r="G114" s="321"/>
      <c r="H114" s="321"/>
      <c r="I114" s="321"/>
      <c r="J114" s="321"/>
      <c r="K114" s="323"/>
    </row>
    <row r="115" spans="1:11" s="266" customFormat="1" ht="19.149999999999999" customHeight="1" x14ac:dyDescent="0.25">
      <c r="A115" s="275"/>
      <c r="B115" s="478"/>
      <c r="C115" s="478"/>
      <c r="D115" s="478"/>
      <c r="E115" s="478"/>
      <c r="F115" s="321"/>
      <c r="G115" s="321"/>
      <c r="H115" s="321"/>
      <c r="I115" s="321"/>
      <c r="J115" s="321"/>
      <c r="K115" s="323"/>
    </row>
    <row r="116" spans="1:11" s="266" customFormat="1" ht="19.149999999999999" customHeight="1" x14ac:dyDescent="0.25">
      <c r="A116" s="275"/>
      <c r="B116" s="478"/>
      <c r="C116" s="478"/>
      <c r="D116" s="478"/>
      <c r="E116" s="478"/>
      <c r="F116" s="321"/>
      <c r="G116" s="321"/>
      <c r="H116" s="321"/>
      <c r="I116" s="321"/>
      <c r="J116" s="321"/>
      <c r="K116" s="323"/>
    </row>
    <row r="117" spans="1:11" s="266" customFormat="1" ht="19.149999999999999" customHeight="1" x14ac:dyDescent="0.25">
      <c r="A117" s="275"/>
      <c r="B117" s="320"/>
      <c r="C117" s="320"/>
      <c r="D117" s="320"/>
      <c r="E117" s="320"/>
      <c r="F117" s="321"/>
      <c r="G117" s="321"/>
      <c r="H117" s="321"/>
      <c r="I117" s="321"/>
      <c r="J117" s="321"/>
      <c r="K117" s="323"/>
    </row>
    <row r="118" spans="1:11" s="266" customFormat="1" ht="19.149999999999999" customHeight="1" x14ac:dyDescent="0.25">
      <c r="A118" s="275"/>
      <c r="B118" s="320"/>
      <c r="C118" s="320"/>
      <c r="D118" s="320"/>
      <c r="E118" s="320"/>
      <c r="F118" s="321"/>
      <c r="G118" s="321"/>
      <c r="H118" s="321"/>
      <c r="I118" s="321"/>
      <c r="J118" s="321"/>
      <c r="K118" s="323"/>
    </row>
    <row r="119" spans="1:11" s="266" customFormat="1" ht="19.149999999999999" customHeight="1" x14ac:dyDescent="0.25">
      <c r="A119" s="275"/>
      <c r="B119" s="320"/>
      <c r="C119" s="320"/>
      <c r="D119" s="320"/>
      <c r="E119" s="320"/>
      <c r="F119" s="321"/>
      <c r="G119" s="321"/>
      <c r="H119" s="321"/>
      <c r="I119" s="321"/>
      <c r="J119" s="321"/>
      <c r="K119" s="323"/>
    </row>
    <row r="120" spans="1:11" s="266" customFormat="1" ht="19.149999999999999" customHeight="1" x14ac:dyDescent="0.25">
      <c r="A120" s="275"/>
      <c r="B120" s="320"/>
      <c r="C120" s="320"/>
      <c r="D120" s="320"/>
      <c r="E120" s="320"/>
      <c r="F120" s="321"/>
      <c r="G120" s="321"/>
      <c r="H120" s="321"/>
      <c r="I120" s="321"/>
      <c r="J120" s="321"/>
      <c r="K120" s="323"/>
    </row>
    <row r="121" spans="1:11" s="266" customFormat="1" ht="19.149999999999999" customHeight="1" x14ac:dyDescent="0.25">
      <c r="A121" s="275"/>
      <c r="B121" s="320"/>
      <c r="C121" s="320"/>
      <c r="D121" s="320"/>
      <c r="E121" s="320"/>
      <c r="F121" s="321"/>
      <c r="G121" s="321"/>
      <c r="H121" s="321"/>
      <c r="I121" s="321"/>
      <c r="J121" s="321"/>
      <c r="K121" s="323"/>
    </row>
    <row r="122" spans="1:11" s="266" customFormat="1" ht="13.15" customHeight="1" x14ac:dyDescent="0.25">
      <c r="A122" s="275"/>
      <c r="B122" s="275"/>
      <c r="C122" s="275"/>
      <c r="D122" s="275"/>
      <c r="E122" s="275"/>
      <c r="F122" s="276"/>
      <c r="G122" s="276"/>
      <c r="H122" s="276"/>
      <c r="I122" s="276"/>
      <c r="J122" s="276"/>
      <c r="K122" s="276"/>
    </row>
    <row r="123" spans="1:11" s="269" customFormat="1" ht="16.149999999999999" hidden="1" customHeight="1" x14ac:dyDescent="0.25">
      <c r="A123" s="293"/>
      <c r="B123" s="287" t="s">
        <v>55</v>
      </c>
      <c r="C123" s="299" t="s">
        <v>87</v>
      </c>
      <c r="D123" s="299"/>
      <c r="E123" s="299"/>
      <c r="F123" s="285"/>
      <c r="G123" s="285"/>
      <c r="H123" s="286"/>
      <c r="I123" s="286"/>
      <c r="J123" s="286"/>
      <c r="K123" s="294" t="e">
        <f>SUM(#REF!)/#REF!</f>
        <v>#REF!</v>
      </c>
    </row>
    <row r="124" spans="1:11" s="269" customFormat="1" ht="16.149999999999999" hidden="1" customHeight="1" x14ac:dyDescent="0.25">
      <c r="A124" s="266"/>
      <c r="B124" s="288" t="s">
        <v>57</v>
      </c>
      <c r="C124" s="299" t="s">
        <v>163</v>
      </c>
      <c r="D124" s="299"/>
      <c r="E124" s="299"/>
      <c r="F124" s="285"/>
      <c r="G124" s="285"/>
      <c r="H124" s="286"/>
      <c r="I124" s="286"/>
      <c r="J124" s="286"/>
      <c r="K124" s="294" t="e">
        <f>SUM(#REF!)/#REF!</f>
        <v>#REF!</v>
      </c>
    </row>
    <row r="125" spans="1:11" s="269" customFormat="1" ht="16.149999999999999" hidden="1" customHeight="1" x14ac:dyDescent="0.25">
      <c r="A125" s="266"/>
      <c r="B125" s="288" t="s">
        <v>59</v>
      </c>
      <c r="C125" s="299" t="s">
        <v>164</v>
      </c>
      <c r="D125" s="299"/>
      <c r="E125" s="299"/>
      <c r="F125" s="285"/>
      <c r="G125" s="285"/>
      <c r="H125" s="286"/>
      <c r="I125" s="286"/>
      <c r="J125" s="286"/>
      <c r="K125" s="294">
        <v>0</v>
      </c>
    </row>
    <row r="126" spans="1:11" s="269" customFormat="1" ht="16.149999999999999" hidden="1" customHeight="1" x14ac:dyDescent="0.25">
      <c r="A126" s="266"/>
      <c r="B126" s="287" t="s">
        <v>61</v>
      </c>
      <c r="C126" s="299" t="s">
        <v>165</v>
      </c>
      <c r="D126" s="299"/>
      <c r="E126" s="299"/>
      <c r="F126" s="285"/>
      <c r="G126" s="285"/>
      <c r="H126" s="286"/>
      <c r="I126" s="286"/>
      <c r="J126" s="286"/>
      <c r="K126" s="294" t="e">
        <f>SUM(#REF!)/#REF!</f>
        <v>#REF!</v>
      </c>
    </row>
    <row r="127" spans="1:11" s="269" customFormat="1" ht="16.149999999999999" hidden="1" customHeight="1" x14ac:dyDescent="0.25">
      <c r="A127" s="266"/>
      <c r="B127" s="288" t="s">
        <v>63</v>
      </c>
      <c r="C127" s="299" t="s">
        <v>166</v>
      </c>
      <c r="D127" s="299"/>
      <c r="E127" s="299"/>
      <c r="F127" s="285"/>
      <c r="G127" s="285"/>
      <c r="H127" s="286"/>
      <c r="I127" s="286"/>
      <c r="J127" s="286"/>
      <c r="K127" s="294" t="e">
        <f>SUM(#REF!)/#REF!</f>
        <v>#REF!</v>
      </c>
    </row>
    <row r="128" spans="1:11" s="269" customFormat="1" ht="16.149999999999999" hidden="1" customHeight="1" x14ac:dyDescent="0.25">
      <c r="A128" s="266"/>
      <c r="B128" s="288" t="s">
        <v>65</v>
      </c>
      <c r="C128" s="299" t="s">
        <v>167</v>
      </c>
      <c r="D128" s="299"/>
      <c r="E128" s="299"/>
      <c r="F128" s="285"/>
      <c r="G128" s="285"/>
      <c r="H128" s="286"/>
      <c r="I128" s="286"/>
      <c r="J128" s="286"/>
      <c r="K128" s="294" t="e">
        <f>SUM(#REF!)/#REF!</f>
        <v>#REF!</v>
      </c>
    </row>
    <row r="129" spans="1:11" s="269" customFormat="1" ht="16.149999999999999" hidden="1" customHeight="1" x14ac:dyDescent="0.25">
      <c r="A129" s="266"/>
      <c r="B129" s="266"/>
      <c r="C129" s="266"/>
      <c r="D129" s="266"/>
      <c r="E129" s="266"/>
      <c r="H129" s="266"/>
      <c r="I129" s="266"/>
      <c r="J129" s="266"/>
    </row>
    <row r="130" spans="1:11" s="269" customFormat="1" ht="16.149999999999999" hidden="1" customHeight="1" x14ac:dyDescent="0.25">
      <c r="A130" s="266"/>
      <c r="B130" s="266"/>
      <c r="C130" s="266"/>
      <c r="D130" s="266"/>
      <c r="E130" s="266"/>
      <c r="H130" s="266"/>
      <c r="I130" s="266"/>
      <c r="J130" s="266"/>
    </row>
    <row r="131" spans="1:11" s="269" customFormat="1" ht="16.149999999999999" hidden="1" customHeight="1" x14ac:dyDescent="0.25">
      <c r="A131" s="266"/>
      <c r="B131" s="266"/>
      <c r="C131" s="266"/>
      <c r="D131" s="266"/>
      <c r="E131" s="266"/>
      <c r="H131" s="266"/>
      <c r="I131" s="266"/>
      <c r="J131" s="266"/>
    </row>
    <row r="132" spans="1:11" s="269" customFormat="1" ht="16.149999999999999" hidden="1" customHeight="1" x14ac:dyDescent="0.25">
      <c r="A132" s="266"/>
      <c r="B132" s="266"/>
      <c r="C132" s="266"/>
      <c r="D132" s="266"/>
      <c r="E132" s="266"/>
      <c r="H132" s="266"/>
      <c r="I132" s="266"/>
      <c r="J132" s="266"/>
    </row>
    <row r="133" spans="1:11" s="269" customFormat="1" ht="16.149999999999999" hidden="1" customHeight="1" x14ac:dyDescent="0.25">
      <c r="A133" s="266"/>
      <c r="B133" s="266"/>
      <c r="C133" s="266"/>
      <c r="D133" s="266"/>
      <c r="E133" s="266"/>
      <c r="H133" s="266"/>
      <c r="I133" s="266"/>
      <c r="J133" s="266"/>
    </row>
    <row r="134" spans="1:11" s="269" customFormat="1" ht="16.149999999999999" hidden="1" customHeight="1" x14ac:dyDescent="0.25">
      <c r="A134" s="266"/>
      <c r="B134" s="266"/>
      <c r="C134" s="266"/>
      <c r="D134" s="266"/>
      <c r="E134" s="266"/>
      <c r="H134" s="266"/>
      <c r="I134" s="266"/>
      <c r="J134" s="266"/>
    </row>
    <row r="135" spans="1:11" s="269" customFormat="1" ht="16.149999999999999" hidden="1" customHeight="1" x14ac:dyDescent="0.25">
      <c r="A135" s="266"/>
      <c r="B135" s="266"/>
      <c r="C135" s="266"/>
      <c r="D135" s="266"/>
      <c r="E135" s="266"/>
      <c r="H135" s="266"/>
      <c r="I135" s="266"/>
      <c r="J135" s="266"/>
    </row>
    <row r="136" spans="1:11" s="269" customFormat="1" ht="16.149999999999999" hidden="1" customHeight="1" x14ac:dyDescent="0.25">
      <c r="A136" s="266"/>
      <c r="B136" s="266"/>
      <c r="C136" s="266"/>
      <c r="D136" s="266"/>
      <c r="E136" s="266"/>
      <c r="H136" s="266"/>
      <c r="I136" s="266"/>
      <c r="J136" s="266"/>
    </row>
    <row r="137" spans="1:11" s="269" customFormat="1" ht="16.149999999999999" hidden="1" customHeight="1" x14ac:dyDescent="0.25">
      <c r="A137" s="266"/>
      <c r="B137" s="266"/>
      <c r="C137" s="266"/>
      <c r="D137" s="266"/>
      <c r="E137" s="266"/>
      <c r="H137" s="266"/>
      <c r="I137" s="266"/>
      <c r="J137" s="266"/>
    </row>
    <row r="138" spans="1:11" s="269" customFormat="1" ht="16.149999999999999" hidden="1" customHeight="1" x14ac:dyDescent="0.25">
      <c r="A138" s="266"/>
      <c r="B138" s="266"/>
      <c r="C138" s="266"/>
      <c r="D138" s="266"/>
      <c r="E138" s="266"/>
      <c r="H138" s="266"/>
      <c r="I138" s="266"/>
      <c r="J138" s="266"/>
    </row>
    <row r="139" spans="1:11" s="269" customFormat="1" ht="16.149999999999999" hidden="1" customHeight="1" x14ac:dyDescent="0.25">
      <c r="A139" s="266"/>
      <c r="B139" s="266"/>
      <c r="C139" s="266"/>
      <c r="D139" s="266"/>
      <c r="E139" s="266"/>
      <c r="H139" s="266"/>
      <c r="I139" s="266"/>
      <c r="J139" s="266"/>
    </row>
    <row r="140" spans="1:11" s="269" customFormat="1" ht="16.149999999999999" hidden="1" customHeight="1" x14ac:dyDescent="0.25">
      <c r="A140" s="266"/>
      <c r="B140" s="266"/>
      <c r="C140" s="266"/>
      <c r="D140" s="266"/>
      <c r="E140" s="266"/>
      <c r="H140" s="266"/>
      <c r="I140" s="266"/>
      <c r="J140" s="266"/>
    </row>
    <row r="141" spans="1:11" s="269" customFormat="1" ht="16.149999999999999" hidden="1" customHeight="1" x14ac:dyDescent="0.25">
      <c r="A141" s="266"/>
      <c r="B141" s="266"/>
      <c r="C141" s="266"/>
      <c r="D141" s="266"/>
      <c r="E141" s="266"/>
      <c r="H141" s="266"/>
      <c r="I141" s="266"/>
      <c r="J141" s="266"/>
    </row>
    <row r="142" spans="1:11" s="269" customFormat="1" ht="16.149999999999999" hidden="1" customHeight="1" x14ac:dyDescent="0.25">
      <c r="A142" s="282"/>
      <c r="B142" s="282"/>
      <c r="C142" s="282"/>
      <c r="D142" s="282"/>
      <c r="E142" s="282"/>
      <c r="F142" s="271"/>
      <c r="G142" s="271"/>
      <c r="H142" s="282"/>
      <c r="I142" s="282"/>
      <c r="J142" s="282"/>
      <c r="K142" s="271"/>
    </row>
    <row r="143" spans="1:11" s="269" customFormat="1" ht="16.149999999999999" hidden="1" customHeight="1" x14ac:dyDescent="0.25">
      <c r="A143" s="282"/>
      <c r="B143" s="282"/>
      <c r="C143" s="282"/>
      <c r="D143" s="282"/>
      <c r="E143" s="282"/>
      <c r="F143" s="271"/>
      <c r="G143" s="271"/>
      <c r="H143" s="282"/>
      <c r="I143" s="282"/>
      <c r="J143" s="282"/>
      <c r="K143" s="271"/>
    </row>
    <row r="144" spans="1:11" s="269" customFormat="1" ht="16.149999999999999" hidden="1" customHeight="1" x14ac:dyDescent="0.25">
      <c r="A144" s="282"/>
      <c r="B144" s="282"/>
      <c r="C144" s="282"/>
      <c r="D144" s="282"/>
      <c r="E144" s="282"/>
      <c r="F144" s="271"/>
      <c r="G144" s="271"/>
      <c r="H144" s="282"/>
      <c r="I144" s="282"/>
      <c r="J144" s="282"/>
      <c r="K144" s="271"/>
    </row>
    <row r="145" spans="1:22" s="269" customFormat="1" ht="16.149999999999999" hidden="1" customHeight="1" x14ac:dyDescent="0.25">
      <c r="A145" s="282"/>
      <c r="B145" s="282"/>
      <c r="C145" s="282"/>
      <c r="D145" s="282"/>
      <c r="E145" s="282"/>
      <c r="F145" s="271"/>
      <c r="G145" s="271"/>
      <c r="H145" s="282"/>
      <c r="I145" s="282"/>
      <c r="J145" s="282"/>
      <c r="K145" s="271"/>
    </row>
    <row r="146" spans="1:22" s="269" customFormat="1" ht="16.149999999999999" hidden="1" customHeight="1" x14ac:dyDescent="0.25">
      <c r="A146" s="282"/>
      <c r="B146" s="282"/>
      <c r="C146" s="282"/>
      <c r="D146" s="282"/>
      <c r="E146" s="282"/>
      <c r="F146" s="271"/>
      <c r="G146" s="271"/>
      <c r="H146" s="282"/>
      <c r="I146" s="282"/>
      <c r="J146" s="282"/>
      <c r="K146" s="271"/>
    </row>
    <row r="147" spans="1:22" s="269" customFormat="1" ht="16.149999999999999" hidden="1" customHeight="1" x14ac:dyDescent="0.25">
      <c r="A147" s="282"/>
      <c r="B147" s="282"/>
      <c r="C147" s="282"/>
      <c r="D147" s="282"/>
      <c r="E147" s="282"/>
      <c r="F147" s="271"/>
      <c r="G147" s="271"/>
      <c r="H147" s="282"/>
      <c r="I147" s="282"/>
      <c r="J147" s="282"/>
      <c r="K147" s="271"/>
    </row>
    <row r="148" spans="1:22" s="269" customFormat="1" ht="16.149999999999999" hidden="1" customHeight="1" x14ac:dyDescent="0.25">
      <c r="A148" s="282"/>
      <c r="B148" s="282"/>
      <c r="C148" s="282"/>
      <c r="D148" s="282"/>
      <c r="E148" s="282"/>
      <c r="F148" s="271"/>
      <c r="G148" s="271"/>
      <c r="H148" s="282"/>
      <c r="I148" s="282"/>
      <c r="J148" s="282"/>
      <c r="K148" s="271"/>
    </row>
    <row r="149" spans="1:22" s="269" customFormat="1" ht="16.149999999999999" hidden="1" customHeight="1" x14ac:dyDescent="0.25">
      <c r="A149" s="282"/>
      <c r="B149" s="282"/>
      <c r="C149" s="282"/>
      <c r="D149" s="282"/>
      <c r="E149" s="282"/>
      <c r="F149" s="271"/>
      <c r="G149" s="271"/>
      <c r="H149" s="282"/>
      <c r="I149" s="282"/>
      <c r="J149" s="282"/>
      <c r="K149" s="271"/>
    </row>
    <row r="150" spans="1:22" s="269" customFormat="1" ht="16.149999999999999" hidden="1" customHeight="1" x14ac:dyDescent="0.25">
      <c r="A150" s="282"/>
      <c r="B150" s="282"/>
      <c r="C150" s="282"/>
      <c r="D150" s="282"/>
      <c r="E150" s="282"/>
      <c r="F150" s="271"/>
      <c r="G150" s="271"/>
      <c r="H150" s="282"/>
      <c r="I150" s="282"/>
      <c r="J150" s="282"/>
      <c r="K150" s="271"/>
    </row>
    <row r="151" spans="1:22" s="269" customFormat="1" ht="16.149999999999999" hidden="1" customHeight="1" x14ac:dyDescent="0.25">
      <c r="A151" s="282"/>
      <c r="B151" s="282"/>
      <c r="C151" s="282"/>
      <c r="D151" s="282"/>
      <c r="E151" s="282"/>
      <c r="F151" s="271"/>
      <c r="G151" s="271"/>
      <c r="H151" s="282"/>
      <c r="I151" s="282"/>
      <c r="J151" s="282"/>
      <c r="K151" s="271"/>
    </row>
    <row r="152" spans="1:22" s="269" customFormat="1" ht="16.149999999999999" hidden="1" customHeight="1" x14ac:dyDescent="0.25">
      <c r="A152" s="282"/>
      <c r="B152" s="282"/>
      <c r="C152" s="282"/>
      <c r="D152" s="282"/>
      <c r="E152" s="282"/>
      <c r="F152" s="271"/>
      <c r="G152" s="271"/>
      <c r="H152" s="282"/>
      <c r="I152" s="282"/>
      <c r="J152" s="282"/>
      <c r="K152" s="271"/>
    </row>
    <row r="153" spans="1:22" s="269" customFormat="1" ht="16.149999999999999" hidden="1" customHeight="1" x14ac:dyDescent="0.25">
      <c r="A153" s="282"/>
      <c r="B153" s="282"/>
      <c r="C153" s="282"/>
      <c r="D153" s="282"/>
      <c r="E153" s="282"/>
      <c r="F153" s="271"/>
      <c r="G153" s="271"/>
      <c r="H153" s="282"/>
      <c r="I153" s="282"/>
      <c r="J153" s="282"/>
      <c r="K153" s="271"/>
    </row>
    <row r="154" spans="1:22" s="269" customFormat="1" ht="16.149999999999999" hidden="1" customHeight="1" x14ac:dyDescent="0.25">
      <c r="A154" s="282"/>
      <c r="B154" s="282"/>
      <c r="C154" s="282"/>
      <c r="D154" s="282"/>
      <c r="E154" s="282"/>
      <c r="F154" s="271"/>
      <c r="G154" s="271"/>
      <c r="H154" s="282"/>
      <c r="I154" s="282"/>
      <c r="J154" s="282"/>
      <c r="K154" s="271"/>
    </row>
    <row r="155" spans="1:22" s="269" customFormat="1" ht="16.149999999999999" hidden="1" customHeight="1" x14ac:dyDescent="0.25">
      <c r="A155" s="282"/>
      <c r="B155" s="282"/>
      <c r="C155" s="282"/>
      <c r="D155" s="282"/>
      <c r="E155" s="282"/>
      <c r="F155" s="271"/>
      <c r="G155" s="271"/>
      <c r="H155" s="282"/>
      <c r="I155" s="282"/>
      <c r="J155" s="282"/>
      <c r="K155" s="271"/>
    </row>
    <row r="156" spans="1:22" s="269" customFormat="1" ht="16.149999999999999" hidden="1" customHeight="1" x14ac:dyDescent="0.25">
      <c r="A156" s="282"/>
      <c r="B156" s="282"/>
      <c r="C156" s="282"/>
      <c r="D156" s="282"/>
      <c r="E156" s="282"/>
      <c r="F156" s="271"/>
      <c r="G156" s="271"/>
      <c r="H156" s="282"/>
      <c r="I156" s="282"/>
      <c r="J156" s="282"/>
      <c r="K156" s="271"/>
    </row>
    <row r="157" spans="1:22" s="269" customFormat="1" ht="16.149999999999999" hidden="1" customHeight="1" x14ac:dyDescent="0.25">
      <c r="A157" s="282"/>
      <c r="B157" s="282"/>
      <c r="C157" s="282"/>
      <c r="D157" s="282"/>
      <c r="E157" s="282"/>
      <c r="F157" s="271"/>
      <c r="G157" s="271"/>
      <c r="H157" s="282"/>
      <c r="I157" s="282"/>
      <c r="J157" s="282"/>
      <c r="K157" s="271"/>
    </row>
    <row r="158" spans="1:22" s="269" customFormat="1" ht="16.149999999999999" hidden="1" customHeight="1" x14ac:dyDescent="0.25">
      <c r="A158" s="282"/>
      <c r="B158" s="282"/>
      <c r="C158" s="282"/>
      <c r="D158" s="282"/>
      <c r="E158" s="282"/>
      <c r="F158" s="271"/>
      <c r="G158" s="271"/>
      <c r="H158" s="282"/>
      <c r="I158" s="282"/>
      <c r="J158" s="282"/>
      <c r="K158" s="271"/>
    </row>
    <row r="159" spans="1:22" s="269" customFormat="1" ht="16.149999999999999" hidden="1" customHeight="1" x14ac:dyDescent="0.25">
      <c r="A159" s="282"/>
      <c r="B159" s="282"/>
      <c r="C159" s="282"/>
      <c r="D159" s="282"/>
      <c r="E159" s="282"/>
      <c r="F159" s="271"/>
      <c r="G159" s="271"/>
      <c r="H159" s="282"/>
      <c r="I159" s="282"/>
      <c r="J159" s="282"/>
      <c r="K159" s="271"/>
    </row>
    <row r="160" spans="1:22" s="282" customFormat="1" ht="16.149999999999999" hidden="1" customHeight="1" x14ac:dyDescent="0.25">
      <c r="F160" s="271"/>
      <c r="G160" s="271"/>
      <c r="K160" s="271"/>
      <c r="L160" s="269"/>
      <c r="M160" s="269"/>
      <c r="N160" s="269"/>
      <c r="O160" s="269"/>
      <c r="P160" s="269"/>
      <c r="Q160" s="269"/>
      <c r="R160" s="269"/>
      <c r="S160" s="269"/>
      <c r="T160" s="269"/>
      <c r="U160" s="269"/>
      <c r="V160" s="269"/>
    </row>
    <row r="161" spans="6:22" s="282" customFormat="1" ht="16.149999999999999" hidden="1" customHeight="1" x14ac:dyDescent="0.25">
      <c r="F161" s="271"/>
      <c r="G161" s="271"/>
      <c r="K161" s="271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</row>
    <row r="162" spans="6:22" s="282" customFormat="1" ht="16.149999999999999" hidden="1" customHeight="1" x14ac:dyDescent="0.25">
      <c r="F162" s="271"/>
      <c r="G162" s="271"/>
      <c r="K162" s="271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</row>
    <row r="163" spans="6:22" s="282" customFormat="1" ht="16.149999999999999" hidden="1" customHeight="1" x14ac:dyDescent="0.25">
      <c r="F163" s="271"/>
      <c r="G163" s="271"/>
      <c r="K163" s="271"/>
      <c r="L163" s="269"/>
      <c r="M163" s="269"/>
      <c r="N163" s="269"/>
      <c r="O163" s="269"/>
      <c r="P163" s="269"/>
      <c r="Q163" s="269"/>
      <c r="R163" s="269"/>
      <c r="S163" s="269"/>
      <c r="T163" s="269"/>
      <c r="U163" s="269"/>
      <c r="V163" s="269"/>
    </row>
    <row r="164" spans="6:22" s="282" customFormat="1" ht="16.149999999999999" hidden="1" customHeight="1" x14ac:dyDescent="0.25">
      <c r="F164" s="271"/>
      <c r="G164" s="271"/>
      <c r="K164" s="271"/>
      <c r="L164" s="269"/>
      <c r="M164" s="269"/>
      <c r="N164" s="269"/>
      <c r="O164" s="269"/>
      <c r="P164" s="269"/>
      <c r="Q164" s="269"/>
      <c r="R164" s="269"/>
      <c r="S164" s="269"/>
      <c r="T164" s="269"/>
      <c r="U164" s="269"/>
      <c r="V164" s="269"/>
    </row>
    <row r="165" spans="6:22" s="282" customFormat="1" ht="16.149999999999999" hidden="1" customHeight="1" x14ac:dyDescent="0.25">
      <c r="F165" s="271"/>
      <c r="G165" s="271"/>
      <c r="K165" s="271"/>
      <c r="L165" s="269"/>
      <c r="M165" s="269"/>
      <c r="N165" s="269"/>
      <c r="O165" s="269"/>
      <c r="P165" s="269"/>
      <c r="Q165" s="269"/>
      <c r="R165" s="269"/>
      <c r="S165" s="269"/>
      <c r="T165" s="269"/>
      <c r="U165" s="269"/>
      <c r="V165" s="269"/>
    </row>
    <row r="166" spans="6:22" s="282" customFormat="1" ht="16.149999999999999" hidden="1" customHeight="1" x14ac:dyDescent="0.25">
      <c r="F166" s="271"/>
      <c r="G166" s="271"/>
      <c r="K166" s="271"/>
      <c r="L166" s="269"/>
      <c r="M166" s="269"/>
      <c r="N166" s="269"/>
      <c r="O166" s="269"/>
      <c r="P166" s="269"/>
      <c r="Q166" s="269"/>
      <c r="R166" s="269"/>
      <c r="S166" s="269"/>
      <c r="T166" s="269"/>
      <c r="U166" s="269"/>
      <c r="V166" s="269"/>
    </row>
    <row r="167" spans="6:22" s="282" customFormat="1" ht="16.149999999999999" hidden="1" customHeight="1" x14ac:dyDescent="0.25">
      <c r="F167" s="271"/>
      <c r="G167" s="271"/>
      <c r="K167" s="271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</row>
    <row r="168" spans="6:22" s="282" customFormat="1" ht="16.149999999999999" hidden="1" customHeight="1" x14ac:dyDescent="0.25">
      <c r="F168" s="271"/>
      <c r="G168" s="271"/>
      <c r="K168" s="271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69"/>
    </row>
    <row r="169" spans="6:22" s="282" customFormat="1" ht="16.149999999999999" hidden="1" customHeight="1" x14ac:dyDescent="0.25">
      <c r="F169" s="271"/>
      <c r="G169" s="271"/>
      <c r="K169" s="271"/>
      <c r="L169" s="269"/>
      <c r="M169" s="269"/>
      <c r="N169" s="269"/>
      <c r="O169" s="269"/>
      <c r="P169" s="269"/>
      <c r="Q169" s="269"/>
      <c r="R169" s="269"/>
      <c r="S169" s="269"/>
      <c r="T169" s="269"/>
      <c r="U169" s="269"/>
      <c r="V169" s="269"/>
    </row>
    <row r="170" spans="6:22" s="282" customFormat="1" ht="16.149999999999999" hidden="1" customHeight="1" x14ac:dyDescent="0.25">
      <c r="F170" s="271"/>
      <c r="G170" s="271"/>
      <c r="K170" s="271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</row>
    <row r="171" spans="6:22" s="282" customFormat="1" ht="16.149999999999999" hidden="1" customHeight="1" x14ac:dyDescent="0.25">
      <c r="F171" s="271"/>
      <c r="G171" s="271"/>
      <c r="K171" s="271"/>
      <c r="L171" s="269"/>
      <c r="M171" s="269"/>
      <c r="N171" s="269"/>
      <c r="O171" s="269"/>
      <c r="P171" s="269"/>
      <c r="Q171" s="269"/>
      <c r="R171" s="269"/>
      <c r="S171" s="269"/>
      <c r="T171" s="269"/>
      <c r="U171" s="269"/>
      <c r="V171" s="269"/>
    </row>
    <row r="172" spans="6:22" s="282" customFormat="1" ht="16.149999999999999" hidden="1" customHeight="1" x14ac:dyDescent="0.25">
      <c r="F172" s="271"/>
      <c r="G172" s="271"/>
      <c r="K172" s="271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</row>
    <row r="173" spans="6:22" s="282" customFormat="1" ht="16.149999999999999" hidden="1" customHeight="1" x14ac:dyDescent="0.25">
      <c r="F173" s="271"/>
      <c r="G173" s="271"/>
      <c r="K173" s="271"/>
      <c r="L173" s="269"/>
      <c r="M173" s="269"/>
      <c r="N173" s="269"/>
      <c r="O173" s="269"/>
      <c r="P173" s="269"/>
      <c r="Q173" s="269"/>
      <c r="R173" s="269"/>
      <c r="S173" s="269"/>
      <c r="T173" s="269"/>
      <c r="U173" s="269"/>
      <c r="V173" s="269"/>
    </row>
    <row r="174" spans="6:22" s="282" customFormat="1" ht="16.149999999999999" hidden="1" customHeight="1" x14ac:dyDescent="0.25">
      <c r="F174" s="271"/>
      <c r="G174" s="271"/>
      <c r="K174" s="271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</row>
    <row r="175" spans="6:22" s="282" customFormat="1" ht="16.149999999999999" hidden="1" customHeight="1" x14ac:dyDescent="0.25">
      <c r="F175" s="271"/>
      <c r="G175" s="271"/>
      <c r="K175" s="271"/>
      <c r="L175" s="269"/>
      <c r="M175" s="269"/>
      <c r="N175" s="269"/>
      <c r="O175" s="269"/>
      <c r="P175" s="269"/>
      <c r="Q175" s="269"/>
      <c r="R175" s="269"/>
      <c r="S175" s="269"/>
      <c r="T175" s="269"/>
      <c r="U175" s="269"/>
      <c r="V175" s="269"/>
    </row>
    <row r="176" spans="6:22" s="282" customFormat="1" ht="16.149999999999999" hidden="1" customHeight="1" x14ac:dyDescent="0.25">
      <c r="F176" s="271"/>
      <c r="G176" s="271"/>
      <c r="K176" s="271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</row>
    <row r="177" spans="6:22" s="282" customFormat="1" ht="16.149999999999999" hidden="1" customHeight="1" x14ac:dyDescent="0.25">
      <c r="F177" s="271"/>
      <c r="G177" s="271"/>
      <c r="K177" s="271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</row>
    <row r="178" spans="6:22" s="282" customFormat="1" ht="16.149999999999999" hidden="1" customHeight="1" x14ac:dyDescent="0.25">
      <c r="F178" s="271"/>
      <c r="G178" s="271"/>
      <c r="K178" s="271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</row>
    <row r="179" spans="6:22" s="282" customFormat="1" ht="16.149999999999999" hidden="1" customHeight="1" x14ac:dyDescent="0.25">
      <c r="F179" s="271"/>
      <c r="G179" s="271"/>
      <c r="K179" s="271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</row>
    <row r="180" spans="6:22" s="282" customFormat="1" ht="16.149999999999999" hidden="1" customHeight="1" x14ac:dyDescent="0.25">
      <c r="F180" s="271"/>
      <c r="G180" s="271"/>
      <c r="K180" s="271"/>
      <c r="L180" s="269"/>
      <c r="M180" s="269"/>
      <c r="N180" s="269"/>
      <c r="O180" s="269"/>
      <c r="P180" s="269"/>
      <c r="Q180" s="269"/>
      <c r="R180" s="269"/>
      <c r="S180" s="269"/>
      <c r="T180" s="269"/>
      <c r="U180" s="269"/>
      <c r="V180" s="269"/>
    </row>
    <row r="181" spans="6:22" s="282" customFormat="1" ht="16.149999999999999" hidden="1" customHeight="1" x14ac:dyDescent="0.25">
      <c r="F181" s="271"/>
      <c r="G181" s="271"/>
      <c r="K181" s="271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</row>
    <row r="182" spans="6:22" s="282" customFormat="1" ht="16.149999999999999" hidden="1" customHeight="1" x14ac:dyDescent="0.25">
      <c r="F182" s="271"/>
      <c r="G182" s="271"/>
      <c r="K182" s="271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69"/>
    </row>
    <row r="183" spans="6:22" s="282" customFormat="1" ht="16.149999999999999" hidden="1" customHeight="1" x14ac:dyDescent="0.25">
      <c r="F183" s="271"/>
      <c r="G183" s="271"/>
      <c r="K183" s="271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69"/>
    </row>
    <row r="184" spans="6:22" s="282" customFormat="1" ht="16.149999999999999" hidden="1" customHeight="1" x14ac:dyDescent="0.25">
      <c r="F184" s="271"/>
      <c r="G184" s="271"/>
      <c r="K184" s="271"/>
      <c r="L184" s="269"/>
      <c r="M184" s="269"/>
      <c r="N184" s="269"/>
      <c r="O184" s="269"/>
      <c r="P184" s="269"/>
      <c r="Q184" s="269"/>
      <c r="R184" s="269"/>
      <c r="S184" s="269"/>
      <c r="T184" s="269"/>
      <c r="U184" s="269"/>
      <c r="V184" s="269"/>
    </row>
    <row r="185" spans="6:22" s="282" customFormat="1" ht="16.149999999999999" hidden="1" customHeight="1" x14ac:dyDescent="0.25">
      <c r="F185" s="271"/>
      <c r="G185" s="271"/>
      <c r="K185" s="271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69"/>
    </row>
    <row r="186" spans="6:22" s="282" customFormat="1" ht="16.149999999999999" hidden="1" customHeight="1" x14ac:dyDescent="0.25">
      <c r="F186" s="271"/>
      <c r="G186" s="271"/>
      <c r="K186" s="271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</row>
    <row r="187" spans="6:22" s="282" customFormat="1" ht="16.149999999999999" hidden="1" customHeight="1" x14ac:dyDescent="0.25">
      <c r="F187" s="271"/>
      <c r="G187" s="271"/>
      <c r="K187" s="271"/>
      <c r="L187" s="269"/>
      <c r="M187" s="269"/>
      <c r="N187" s="269"/>
      <c r="O187" s="269"/>
      <c r="P187" s="269"/>
      <c r="Q187" s="269"/>
      <c r="R187" s="269"/>
      <c r="S187" s="269"/>
      <c r="T187" s="269"/>
      <c r="U187" s="269"/>
      <c r="V187" s="269"/>
    </row>
    <row r="188" spans="6:22" s="282" customFormat="1" ht="16.149999999999999" hidden="1" customHeight="1" x14ac:dyDescent="0.25">
      <c r="F188" s="271"/>
      <c r="G188" s="271"/>
      <c r="K188" s="271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</row>
    <row r="189" spans="6:22" s="282" customFormat="1" ht="16.149999999999999" hidden="1" customHeight="1" x14ac:dyDescent="0.25">
      <c r="F189" s="271"/>
      <c r="G189" s="271"/>
      <c r="K189" s="271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</row>
    <row r="190" spans="6:22" s="282" customFormat="1" ht="16.149999999999999" hidden="1" customHeight="1" x14ac:dyDescent="0.25">
      <c r="F190" s="271"/>
      <c r="G190" s="271"/>
      <c r="K190" s="271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</row>
    <row r="191" spans="6:22" s="282" customFormat="1" ht="16.149999999999999" hidden="1" customHeight="1" x14ac:dyDescent="0.25">
      <c r="F191" s="271"/>
      <c r="G191" s="271"/>
      <c r="K191" s="271"/>
      <c r="L191" s="269"/>
      <c r="M191" s="269"/>
      <c r="N191" s="269"/>
      <c r="O191" s="269"/>
      <c r="P191" s="269"/>
      <c r="Q191" s="269"/>
      <c r="R191" s="269"/>
      <c r="S191" s="269"/>
      <c r="T191" s="269"/>
      <c r="U191" s="269"/>
      <c r="V191" s="269"/>
    </row>
    <row r="192" spans="6:22" s="282" customFormat="1" ht="16.149999999999999" hidden="1" customHeight="1" x14ac:dyDescent="0.25">
      <c r="F192" s="271"/>
      <c r="G192" s="271"/>
      <c r="K192" s="271"/>
      <c r="L192" s="269"/>
      <c r="M192" s="269"/>
      <c r="N192" s="269"/>
      <c r="O192" s="269"/>
      <c r="P192" s="269"/>
      <c r="Q192" s="269"/>
      <c r="R192" s="269"/>
      <c r="S192" s="269"/>
      <c r="T192" s="269"/>
      <c r="U192" s="269"/>
      <c r="V192" s="269"/>
    </row>
    <row r="193" spans="6:22" s="282" customFormat="1" ht="16.149999999999999" hidden="1" customHeight="1" x14ac:dyDescent="0.25">
      <c r="F193" s="271"/>
      <c r="G193" s="271"/>
      <c r="K193" s="271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</row>
    <row r="194" spans="6:22" s="282" customFormat="1" ht="16.149999999999999" hidden="1" customHeight="1" x14ac:dyDescent="0.25">
      <c r="F194" s="271"/>
      <c r="G194" s="271"/>
      <c r="K194" s="271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</row>
    <row r="195" spans="6:22" s="282" customFormat="1" ht="16.149999999999999" hidden="1" customHeight="1" x14ac:dyDescent="0.25">
      <c r="F195" s="271"/>
      <c r="G195" s="271"/>
      <c r="K195" s="271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</row>
    <row r="196" spans="6:22" s="282" customFormat="1" ht="16.149999999999999" hidden="1" customHeight="1" x14ac:dyDescent="0.25">
      <c r="F196" s="271"/>
      <c r="G196" s="271"/>
      <c r="K196" s="271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</row>
    <row r="197" spans="6:22" s="282" customFormat="1" ht="16.149999999999999" hidden="1" customHeight="1" x14ac:dyDescent="0.25">
      <c r="F197" s="271"/>
      <c r="G197" s="271"/>
      <c r="K197" s="271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</row>
    <row r="198" spans="6:22" s="282" customFormat="1" ht="16.149999999999999" hidden="1" customHeight="1" x14ac:dyDescent="0.25">
      <c r="F198" s="271"/>
      <c r="G198" s="271"/>
      <c r="K198" s="271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</row>
    <row r="199" spans="6:22" s="282" customFormat="1" ht="15" hidden="1" x14ac:dyDescent="0.25">
      <c r="F199" s="271"/>
      <c r="G199" s="271"/>
      <c r="K199" s="271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</row>
    <row r="200" spans="6:22" s="282" customFormat="1" ht="15" hidden="1" x14ac:dyDescent="0.25">
      <c r="F200" s="271"/>
      <c r="G200" s="271"/>
      <c r="K200" s="271"/>
      <c r="L200" s="269"/>
      <c r="M200" s="269"/>
      <c r="N200" s="269"/>
      <c r="O200" s="269"/>
      <c r="P200" s="269"/>
      <c r="Q200" s="269"/>
      <c r="R200" s="269"/>
      <c r="S200" s="269"/>
      <c r="T200" s="269"/>
      <c r="U200" s="269"/>
      <c r="V200" s="269"/>
    </row>
    <row r="201" spans="6:22" s="282" customFormat="1" ht="15" hidden="1" x14ac:dyDescent="0.25">
      <c r="F201" s="271"/>
      <c r="G201" s="271"/>
      <c r="K201" s="271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</row>
    <row r="202" spans="6:22" s="282" customFormat="1" ht="15" hidden="1" x14ac:dyDescent="0.25">
      <c r="F202" s="271"/>
      <c r="G202" s="271"/>
      <c r="K202" s="271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</row>
    <row r="203" spans="6:22" s="282" customFormat="1" ht="15" hidden="1" x14ac:dyDescent="0.25">
      <c r="F203" s="271"/>
      <c r="G203" s="271"/>
      <c r="K203" s="271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</row>
    <row r="204" spans="6:22" s="282" customFormat="1" ht="15" hidden="1" x14ac:dyDescent="0.25">
      <c r="F204" s="271"/>
      <c r="G204" s="271"/>
      <c r="K204" s="271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</row>
    <row r="205" spans="6:22" s="282" customFormat="1" ht="15" hidden="1" x14ac:dyDescent="0.25">
      <c r="F205" s="271"/>
      <c r="G205" s="271"/>
      <c r="K205" s="271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</row>
    <row r="206" spans="6:22" s="282" customFormat="1" ht="15" hidden="1" x14ac:dyDescent="0.25">
      <c r="F206" s="271"/>
      <c r="G206" s="271"/>
      <c r="K206" s="271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</row>
    <row r="207" spans="6:22" s="282" customFormat="1" ht="15" hidden="1" x14ac:dyDescent="0.25">
      <c r="F207" s="271"/>
      <c r="G207" s="271"/>
      <c r="K207" s="271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</row>
    <row r="208" spans="6:22" s="282" customFormat="1" ht="15" hidden="1" x14ac:dyDescent="0.25">
      <c r="F208" s="271"/>
      <c r="G208" s="271"/>
      <c r="K208" s="271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</row>
    <row r="209" spans="6:22" s="282" customFormat="1" ht="15" hidden="1" x14ac:dyDescent="0.25">
      <c r="F209" s="271"/>
      <c r="G209" s="271"/>
      <c r="K209" s="271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</row>
  </sheetData>
  <mergeCells count="41">
    <mergeCell ref="B37:C37"/>
    <mergeCell ref="B97:C97"/>
    <mergeCell ref="B104:C104"/>
    <mergeCell ref="B106:C106"/>
    <mergeCell ref="B74:K74"/>
    <mergeCell ref="B75:B77"/>
    <mergeCell ref="C75:C77"/>
    <mergeCell ref="D75:E75"/>
    <mergeCell ref="F75:G75"/>
    <mergeCell ref="I75:K75"/>
    <mergeCell ref="D76:E76"/>
    <mergeCell ref="F76:G76"/>
    <mergeCell ref="I76:J76"/>
    <mergeCell ref="K76:K77"/>
    <mergeCell ref="B73:C73"/>
    <mergeCell ref="B42:B44"/>
    <mergeCell ref="C42:C44"/>
    <mergeCell ref="B64:C64"/>
    <mergeCell ref="B71:C71"/>
    <mergeCell ref="I42:K42"/>
    <mergeCell ref="D43:E43"/>
    <mergeCell ref="I43:J43"/>
    <mergeCell ref="K43:K44"/>
    <mergeCell ref="F43:F44"/>
    <mergeCell ref="D42:F42"/>
    <mergeCell ref="B41:F41"/>
    <mergeCell ref="B4:K4"/>
    <mergeCell ref="B5:K5"/>
    <mergeCell ref="A8:A9"/>
    <mergeCell ref="B8:B10"/>
    <mergeCell ref="C8:C10"/>
    <mergeCell ref="I8:K8"/>
    <mergeCell ref="I9:J9"/>
    <mergeCell ref="F8:G8"/>
    <mergeCell ref="K9:K10"/>
    <mergeCell ref="B7:E7"/>
    <mergeCell ref="B39:C39"/>
    <mergeCell ref="D8:E8"/>
    <mergeCell ref="D9:E9"/>
    <mergeCell ref="F9:G9"/>
    <mergeCell ref="B30:C30"/>
  </mergeCells>
  <conditionalFormatting sqref="K123:K128">
    <cfRule type="cellIs" dxfId="307" priority="132" stopIfTrue="1" operator="lessThan">
      <formula>1</formula>
    </cfRule>
    <cfRule type="cellIs" dxfId="306" priority="133" stopIfTrue="1" operator="greaterThan">
      <formula>1</formula>
    </cfRule>
  </conditionalFormatting>
  <conditionalFormatting sqref="K31 K38 K45 K107:K121">
    <cfRule type="cellIs" dxfId="305" priority="130" stopIfTrue="1" operator="lessThan">
      <formula>1</formula>
    </cfRule>
    <cfRule type="cellIs" dxfId="304" priority="131" stopIfTrue="1" operator="greaterThan">
      <formula>1</formula>
    </cfRule>
  </conditionalFormatting>
  <conditionalFormatting sqref="K12:K30">
    <cfRule type="cellIs" dxfId="303" priority="89" operator="greaterThan">
      <formula>1</formula>
    </cfRule>
    <cfRule type="cellIs" dxfId="302" priority="90" operator="lessThan">
      <formula>1</formula>
    </cfRule>
    <cfRule type="cellIs" dxfId="301" priority="91" operator="greaterThan">
      <formula>51</formula>
    </cfRule>
    <cfRule type="cellIs" dxfId="300" priority="92" stopIfTrue="1" operator="lessThan">
      <formula>1</formula>
    </cfRule>
    <cfRule type="cellIs" dxfId="299" priority="93" stopIfTrue="1" operator="greaterThan">
      <formula>1</formula>
    </cfRule>
  </conditionalFormatting>
  <conditionalFormatting sqref="K32:K37">
    <cfRule type="cellIs" dxfId="298" priority="74" operator="greaterThan">
      <formula>1</formula>
    </cfRule>
    <cfRule type="cellIs" dxfId="297" priority="75" operator="lessThan">
      <formula>1</formula>
    </cfRule>
    <cfRule type="cellIs" dxfId="296" priority="76" operator="greaterThan">
      <formula>51</formula>
    </cfRule>
    <cfRule type="cellIs" dxfId="295" priority="77" stopIfTrue="1" operator="lessThan">
      <formula>1</formula>
    </cfRule>
    <cfRule type="cellIs" dxfId="294" priority="78" stopIfTrue="1" operator="greaterThan">
      <formula>1</formula>
    </cfRule>
  </conditionalFormatting>
  <conditionalFormatting sqref="K39:K40">
    <cfRule type="cellIs" dxfId="293" priority="59" operator="greaterThan">
      <formula>1</formula>
    </cfRule>
    <cfRule type="cellIs" dxfId="292" priority="60" operator="lessThan">
      <formula>1</formula>
    </cfRule>
    <cfRule type="cellIs" dxfId="291" priority="61" operator="greaterThan">
      <formula>51</formula>
    </cfRule>
    <cfRule type="cellIs" dxfId="290" priority="62" stopIfTrue="1" operator="lessThan">
      <formula>1</formula>
    </cfRule>
    <cfRule type="cellIs" dxfId="289" priority="63" stopIfTrue="1" operator="greaterThan">
      <formula>1</formula>
    </cfRule>
  </conditionalFormatting>
  <conditionalFormatting sqref="K46:K64">
    <cfRule type="cellIs" dxfId="288" priority="52" operator="greaterThan">
      <formula>1</formula>
    </cfRule>
    <cfRule type="cellIs" dxfId="287" priority="53" operator="lessThan">
      <formula>1</formula>
    </cfRule>
    <cfRule type="cellIs" dxfId="286" priority="54" operator="greaterThan">
      <formula>51</formula>
    </cfRule>
    <cfRule type="cellIs" dxfId="285" priority="55" stopIfTrue="1" operator="lessThan">
      <formula>1</formula>
    </cfRule>
    <cfRule type="cellIs" dxfId="284" priority="56" stopIfTrue="1" operator="greaterThan">
      <formula>1</formula>
    </cfRule>
  </conditionalFormatting>
  <conditionalFormatting sqref="K73">
    <cfRule type="cellIs" dxfId="283" priority="42" operator="greaterThan">
      <formula>1</formula>
    </cfRule>
    <cfRule type="cellIs" dxfId="282" priority="43" operator="lessThan">
      <formula>1</formula>
    </cfRule>
    <cfRule type="cellIs" dxfId="281" priority="44" operator="greaterThan">
      <formula>51</formula>
    </cfRule>
    <cfRule type="cellIs" dxfId="280" priority="45" stopIfTrue="1" operator="lessThan">
      <formula>1</formula>
    </cfRule>
    <cfRule type="cellIs" dxfId="279" priority="46" stopIfTrue="1" operator="greaterThan">
      <formula>1</formula>
    </cfRule>
  </conditionalFormatting>
  <conditionalFormatting sqref="K65 K72">
    <cfRule type="cellIs" dxfId="278" priority="57" stopIfTrue="1" operator="lessThan">
      <formula>1</formula>
    </cfRule>
    <cfRule type="cellIs" dxfId="277" priority="58" stopIfTrue="1" operator="greaterThan">
      <formula>1</formula>
    </cfRule>
  </conditionalFormatting>
  <conditionalFormatting sqref="K98 K105">
    <cfRule type="cellIs" dxfId="276" priority="40" stopIfTrue="1" operator="lessThan">
      <formula>1</formula>
    </cfRule>
    <cfRule type="cellIs" dxfId="275" priority="41" stopIfTrue="1" operator="greaterThan">
      <formula>1</formula>
    </cfRule>
  </conditionalFormatting>
  <conditionalFormatting sqref="K79:K97">
    <cfRule type="cellIs" dxfId="274" priority="35" operator="greaterThan">
      <formula>1</formula>
    </cfRule>
    <cfRule type="cellIs" dxfId="273" priority="36" operator="lessThan">
      <formula>1</formula>
    </cfRule>
    <cfRule type="cellIs" dxfId="272" priority="37" operator="greaterThan">
      <formula>51</formula>
    </cfRule>
    <cfRule type="cellIs" dxfId="271" priority="38" stopIfTrue="1" operator="lessThan">
      <formula>1</formula>
    </cfRule>
    <cfRule type="cellIs" dxfId="270" priority="39" stopIfTrue="1" operator="greaterThan">
      <formula>1</formula>
    </cfRule>
  </conditionalFormatting>
  <conditionalFormatting sqref="K99:K104">
    <cfRule type="cellIs" dxfId="269" priority="30" operator="greaterThan">
      <formula>1</formula>
    </cfRule>
    <cfRule type="cellIs" dxfId="268" priority="31" operator="lessThan">
      <formula>1</formula>
    </cfRule>
    <cfRule type="cellIs" dxfId="267" priority="32" operator="greaterThan">
      <formula>51</formula>
    </cfRule>
    <cfRule type="cellIs" dxfId="266" priority="33" stopIfTrue="1" operator="lessThan">
      <formula>1</formula>
    </cfRule>
    <cfRule type="cellIs" dxfId="265" priority="34" stopIfTrue="1" operator="greaterThan">
      <formula>1</formula>
    </cfRule>
  </conditionalFormatting>
  <conditionalFormatting sqref="K106">
    <cfRule type="cellIs" dxfId="264" priority="25" operator="greaterThan">
      <formula>1</formula>
    </cfRule>
    <cfRule type="cellIs" dxfId="263" priority="26" operator="lessThan">
      <formula>1</formula>
    </cfRule>
    <cfRule type="cellIs" dxfId="262" priority="27" operator="greaterThan">
      <formula>51</formula>
    </cfRule>
    <cfRule type="cellIs" dxfId="261" priority="28" stopIfTrue="1" operator="lessThan">
      <formula>1</formula>
    </cfRule>
    <cfRule type="cellIs" dxfId="260" priority="29" stopIfTrue="1" operator="greaterThan">
      <formula>1</formula>
    </cfRule>
  </conditionalFormatting>
  <conditionalFormatting sqref="K66:K71">
    <cfRule type="cellIs" dxfId="259" priority="20" operator="greaterThan">
      <formula>1</formula>
    </cfRule>
    <cfRule type="cellIs" dxfId="258" priority="21" operator="lessThan">
      <formula>1</formula>
    </cfRule>
    <cfRule type="cellIs" dxfId="257" priority="22" operator="greaterThan">
      <formula>51</formula>
    </cfRule>
    <cfRule type="cellIs" dxfId="256" priority="23" stopIfTrue="1" operator="lessThan">
      <formula>1</formula>
    </cfRule>
    <cfRule type="cellIs" dxfId="255" priority="24" stopIfTrue="1" operator="greaterThan">
      <formula>1</formula>
    </cfRule>
  </conditionalFormatting>
  <conditionalFormatting sqref="F45">
    <cfRule type="cellIs" dxfId="254" priority="18" stopIfTrue="1" operator="lessThan">
      <formula>1</formula>
    </cfRule>
    <cfRule type="cellIs" dxfId="253" priority="19" stopIfTrue="1" operator="greaterThan">
      <formula>1</formula>
    </cfRule>
  </conditionalFormatting>
  <conditionalFormatting sqref="F46:F64">
    <cfRule type="cellIs" dxfId="252" priority="11" operator="greaterThan">
      <formula>1</formula>
    </cfRule>
    <cfRule type="cellIs" dxfId="251" priority="12" operator="lessThan">
      <formula>1</formula>
    </cfRule>
    <cfRule type="cellIs" dxfId="250" priority="13" operator="greaterThan">
      <formula>51</formula>
    </cfRule>
    <cfRule type="cellIs" dxfId="249" priority="14" stopIfTrue="1" operator="lessThan">
      <formula>1</formula>
    </cfRule>
    <cfRule type="cellIs" dxfId="248" priority="15" stopIfTrue="1" operator="greaterThan">
      <formula>1</formula>
    </cfRule>
  </conditionalFormatting>
  <conditionalFormatting sqref="F73">
    <cfRule type="cellIs" dxfId="247" priority="6" operator="greaterThan">
      <formula>1</formula>
    </cfRule>
    <cfRule type="cellIs" dxfId="246" priority="7" operator="lessThan">
      <formula>1</formula>
    </cfRule>
    <cfRule type="cellIs" dxfId="245" priority="8" operator="greaterThan">
      <formula>51</formula>
    </cfRule>
    <cfRule type="cellIs" dxfId="244" priority="9" stopIfTrue="1" operator="lessThan">
      <formula>1</formula>
    </cfRule>
    <cfRule type="cellIs" dxfId="243" priority="10" stopIfTrue="1" operator="greaterThan">
      <formula>1</formula>
    </cfRule>
  </conditionalFormatting>
  <conditionalFormatting sqref="F65 F72">
    <cfRule type="cellIs" dxfId="242" priority="16" stopIfTrue="1" operator="lessThan">
      <formula>1</formula>
    </cfRule>
    <cfRule type="cellIs" dxfId="241" priority="17" stopIfTrue="1" operator="greaterThan">
      <formula>1</formula>
    </cfRule>
  </conditionalFormatting>
  <conditionalFormatting sqref="F66:F71">
    <cfRule type="cellIs" dxfId="240" priority="1" operator="greaterThan">
      <formula>1</formula>
    </cfRule>
    <cfRule type="cellIs" dxfId="239" priority="2" operator="lessThan">
      <formula>1</formula>
    </cfRule>
    <cfRule type="cellIs" dxfId="238" priority="3" operator="greaterThan">
      <formula>51</formula>
    </cfRule>
    <cfRule type="cellIs" dxfId="237" priority="4" stopIfTrue="1" operator="lessThan">
      <formula>1</formula>
    </cfRule>
    <cfRule type="cellIs" dxfId="236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K45:K73 D32:G36 H79:J96 D12:J29 K12:K40 H123:K128 H46:J63 K79:K121 F45:F73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7:G37 F123:G128 F39:G40 F30:G30 G73 G66:G71 F99:G104 F79:G97 F106:G106 G46:G6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X158"/>
  <sheetViews>
    <sheetView topLeftCell="A4" zoomScale="110" zoomScaleNormal="110" workbookViewId="0">
      <selection activeCell="D35" sqref="D35"/>
    </sheetView>
  </sheetViews>
  <sheetFormatPr defaultColWidth="0" defaultRowHeight="0" customHeight="1" zeroHeight="1" x14ac:dyDescent="0.25"/>
  <cols>
    <col min="1" max="1" width="1.42578125" style="282" customWidth="1"/>
    <col min="2" max="2" width="4.28515625" style="282" customWidth="1"/>
    <col min="3" max="3" width="12.7109375" style="282" customWidth="1"/>
    <col min="4" max="5" width="7.42578125" style="282" customWidth="1"/>
    <col min="6" max="6" width="6.140625" style="271" customWidth="1"/>
    <col min="7" max="7" width="6" style="271" customWidth="1"/>
    <col min="8" max="8" width="6.140625" style="271" customWidth="1"/>
    <col min="9" max="9" width="6" style="271" customWidth="1"/>
    <col min="10" max="10" width="1" style="282" customWidth="1"/>
    <col min="11" max="12" width="7.42578125" style="282" customWidth="1"/>
    <col min="13" max="13" width="6.140625" style="271" customWidth="1"/>
    <col min="14" max="14" width="3" style="269" customWidth="1"/>
    <col min="15" max="24" width="0" style="269" hidden="1" customWidth="1"/>
    <col min="25" max="16384" width="0" style="271" hidden="1"/>
  </cols>
  <sheetData>
    <row r="1" spans="1:15" s="269" customFormat="1" ht="9.75" customHeight="1" x14ac:dyDescent="0.25">
      <c r="A1" s="266"/>
      <c r="B1" s="266"/>
      <c r="C1" s="266"/>
      <c r="D1" s="266"/>
      <c r="E1" s="266"/>
      <c r="J1" s="266"/>
      <c r="K1" s="266"/>
      <c r="L1" s="266"/>
    </row>
    <row r="2" spans="1:15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70"/>
      <c r="O2" s="270"/>
    </row>
    <row r="3" spans="1:15" ht="22.5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5" s="269" customFormat="1" ht="15.6" customHeight="1" x14ac:dyDescent="0.25">
      <c r="A4" s="308"/>
      <c r="B4" s="1102" t="s">
        <v>270</v>
      </c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</row>
    <row r="5" spans="1:15" s="269" customFormat="1" ht="15.6" customHeight="1" x14ac:dyDescent="0.25">
      <c r="A5" s="309"/>
      <c r="B5" s="1103" t="str">
        <f>'01-01'!B5:Q5</f>
        <v>za period od 01.01. do 31.01.2019. godine.</v>
      </c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</row>
    <row r="6" spans="1:15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</row>
    <row r="7" spans="1:15" s="269" customFormat="1" ht="15" customHeight="1" x14ac:dyDescent="0.25">
      <c r="A7" s="272"/>
      <c r="B7" s="1262" t="s">
        <v>269</v>
      </c>
      <c r="C7" s="1262"/>
      <c r="D7" s="1262"/>
      <c r="E7" s="1237"/>
      <c r="F7" s="304"/>
      <c r="G7" s="304"/>
      <c r="H7" s="304"/>
      <c r="I7" s="304"/>
      <c r="J7" s="304"/>
      <c r="K7" s="304"/>
      <c r="L7" s="304"/>
      <c r="M7" s="999"/>
    </row>
    <row r="8" spans="1:15" s="269" customFormat="1" ht="18.600000000000001" customHeight="1" x14ac:dyDescent="0.25">
      <c r="A8" s="1105"/>
      <c r="B8" s="1249" t="s">
        <v>84</v>
      </c>
      <c r="C8" s="1109" t="s">
        <v>209</v>
      </c>
      <c r="D8" s="1112" t="s">
        <v>81</v>
      </c>
      <c r="E8" s="1113"/>
      <c r="F8" s="301"/>
      <c r="G8" s="1112" t="s">
        <v>52</v>
      </c>
      <c r="H8" s="1113"/>
      <c r="I8" s="1117"/>
      <c r="J8" s="302"/>
      <c r="K8" s="1114" t="s">
        <v>206</v>
      </c>
      <c r="L8" s="1115"/>
      <c r="M8" s="1116"/>
    </row>
    <row r="9" spans="1:15" s="269" customFormat="1" ht="18" customHeight="1" x14ac:dyDescent="0.25">
      <c r="A9" s="1105"/>
      <c r="B9" s="1250"/>
      <c r="C9" s="1110"/>
      <c r="D9" s="1123" t="s">
        <v>195</v>
      </c>
      <c r="E9" s="1124"/>
      <c r="F9" s="1263" t="str">
        <f>'02-01'!K9:K10</f>
        <v>Indeks19/18</v>
      </c>
      <c r="G9" s="1097" t="s">
        <v>195</v>
      </c>
      <c r="H9" s="1098"/>
      <c r="I9" s="1263" t="str">
        <f>F9</f>
        <v>Indeks19/18</v>
      </c>
      <c r="J9" s="390"/>
      <c r="K9" s="1123" t="s">
        <v>207</v>
      </c>
      <c r="L9" s="1124"/>
      <c r="M9" s="1118" t="str">
        <f>F9</f>
        <v>Indeks19/18</v>
      </c>
    </row>
    <row r="10" spans="1:15" s="269" customFormat="1" ht="16.149999999999999" customHeight="1" x14ac:dyDescent="0.25">
      <c r="A10" s="289"/>
      <c r="B10" s="1251"/>
      <c r="C10" s="1111"/>
      <c r="D10" s="701" t="str">
        <f>'01-01'!D10</f>
        <v>I-I-2018</v>
      </c>
      <c r="E10" s="701" t="str">
        <f>'01-01'!E10</f>
        <v>I-I-2019</v>
      </c>
      <c r="F10" s="1264"/>
      <c r="G10" s="369" t="str">
        <f>D10</f>
        <v>I-I-2018</v>
      </c>
      <c r="H10" s="369" t="str">
        <f>E10</f>
        <v>I-I-2019</v>
      </c>
      <c r="I10" s="1264"/>
      <c r="J10" s="353"/>
      <c r="K10" s="705" t="str">
        <f>D10</f>
        <v>I-I-2018</v>
      </c>
      <c r="L10" s="706" t="str">
        <f>E10</f>
        <v>I-I-2019</v>
      </c>
      <c r="M10" s="1119"/>
    </row>
    <row r="11" spans="1:15" s="269" customFormat="1" ht="6" customHeight="1" x14ac:dyDescent="0.25">
      <c r="A11" s="305"/>
      <c r="B11" s="396"/>
      <c r="C11" s="397"/>
      <c r="D11" s="397"/>
      <c r="E11" s="397"/>
      <c r="F11" s="398"/>
      <c r="G11" s="398"/>
      <c r="H11" s="398"/>
      <c r="I11" s="399"/>
      <c r="J11" s="399"/>
      <c r="K11" s="399"/>
      <c r="L11" s="399"/>
      <c r="M11" s="400"/>
    </row>
    <row r="12" spans="1:15" s="269" customFormat="1" ht="16.149999999999999" customHeight="1" x14ac:dyDescent="0.25">
      <c r="A12" s="291"/>
      <c r="B12" s="287" t="s">
        <v>53</v>
      </c>
      <c r="C12" s="929" t="s">
        <v>324</v>
      </c>
      <c r="D12" s="691">
        <v>5040</v>
      </c>
      <c r="E12" s="371">
        <v>4978</v>
      </c>
      <c r="F12" s="635">
        <f>IF(D12=0,"",E12/D12)</f>
        <v>0.98769841269841274</v>
      </c>
      <c r="G12" s="691">
        <v>384</v>
      </c>
      <c r="H12" s="371">
        <v>318</v>
      </c>
      <c r="I12" s="635">
        <f>IF(G12=0,"",H12/G12)</f>
        <v>0.828125</v>
      </c>
      <c r="J12" s="374"/>
      <c r="K12" s="370">
        <f t="shared" ref="K12:K23" si="0">SUM(D12+G12)</f>
        <v>5424</v>
      </c>
      <c r="L12" s="375">
        <f t="shared" ref="L12:L23" si="1">SUM(E12+H12)</f>
        <v>5296</v>
      </c>
      <c r="M12" s="392">
        <f>IF(K12=0,"",L12/K12)</f>
        <v>0.97640117994100295</v>
      </c>
    </row>
    <row r="13" spans="1:15" s="269" customFormat="1" ht="16.149999999999999" customHeight="1" x14ac:dyDescent="0.25">
      <c r="A13" s="290"/>
      <c r="B13" s="287" t="s">
        <v>55</v>
      </c>
      <c r="C13" s="298" t="s">
        <v>330</v>
      </c>
      <c r="D13" s="691">
        <v>735</v>
      </c>
      <c r="E13" s="371">
        <v>1370</v>
      </c>
      <c r="F13" s="635">
        <f t="shared" ref="F13:F24" si="2">IF(D13=0,"",E13/D13)</f>
        <v>1.8639455782312926</v>
      </c>
      <c r="G13" s="691">
        <v>145</v>
      </c>
      <c r="H13" s="371">
        <v>182</v>
      </c>
      <c r="I13" s="635">
        <f t="shared" ref="I13:I24" si="3">IF(G13=0,"",H13/G13)</f>
        <v>1.2551724137931035</v>
      </c>
      <c r="J13" s="374"/>
      <c r="K13" s="370">
        <f t="shared" si="0"/>
        <v>880</v>
      </c>
      <c r="L13" s="375">
        <f t="shared" si="1"/>
        <v>1552</v>
      </c>
      <c r="M13" s="392">
        <f t="shared" ref="M13:M23" si="4">IF(K13=0,"",L13/K13)</f>
        <v>1.7636363636363637</v>
      </c>
    </row>
    <row r="14" spans="1:15" s="269" customFormat="1" ht="16.149999999999999" customHeight="1" x14ac:dyDescent="0.25">
      <c r="A14" s="290"/>
      <c r="B14" s="288" t="s">
        <v>57</v>
      </c>
      <c r="C14" s="299" t="s">
        <v>163</v>
      </c>
      <c r="D14" s="691">
        <v>831</v>
      </c>
      <c r="E14" s="371">
        <v>862</v>
      </c>
      <c r="F14" s="635">
        <f t="shared" si="2"/>
        <v>1.0373044524669073</v>
      </c>
      <c r="G14" s="691">
        <v>43</v>
      </c>
      <c r="H14" s="371">
        <v>44</v>
      </c>
      <c r="I14" s="635">
        <f t="shared" si="3"/>
        <v>1.0232558139534884</v>
      </c>
      <c r="J14" s="374"/>
      <c r="K14" s="370">
        <f t="shared" si="0"/>
        <v>874</v>
      </c>
      <c r="L14" s="375">
        <f t="shared" si="1"/>
        <v>906</v>
      </c>
      <c r="M14" s="392">
        <f t="shared" si="4"/>
        <v>1.0366132723112129</v>
      </c>
    </row>
    <row r="15" spans="1:15" s="269" customFormat="1" ht="16.149999999999999" customHeight="1" x14ac:dyDescent="0.25">
      <c r="A15" s="290"/>
      <c r="B15" s="288" t="s">
        <v>59</v>
      </c>
      <c r="C15" s="299" t="s">
        <v>164</v>
      </c>
      <c r="D15" s="691">
        <v>702</v>
      </c>
      <c r="E15" s="371">
        <v>1342</v>
      </c>
      <c r="F15" s="635">
        <f t="shared" si="2"/>
        <v>1.9116809116809117</v>
      </c>
      <c r="G15" s="691">
        <v>0</v>
      </c>
      <c r="H15" s="371">
        <v>56</v>
      </c>
      <c r="I15" s="635" t="str">
        <f t="shared" si="3"/>
        <v/>
      </c>
      <c r="J15" s="374"/>
      <c r="K15" s="370">
        <f t="shared" si="0"/>
        <v>702</v>
      </c>
      <c r="L15" s="375">
        <f t="shared" si="1"/>
        <v>1398</v>
      </c>
      <c r="M15" s="392">
        <f t="shared" si="4"/>
        <v>1.9914529914529915</v>
      </c>
    </row>
    <row r="16" spans="1:15" ht="16.149999999999999" customHeight="1" x14ac:dyDescent="0.25">
      <c r="A16" s="291"/>
      <c r="B16" s="287" t="s">
        <v>61</v>
      </c>
      <c r="C16" s="299" t="s">
        <v>165</v>
      </c>
      <c r="D16" s="691">
        <v>1671</v>
      </c>
      <c r="E16" s="371">
        <v>797</v>
      </c>
      <c r="F16" s="635">
        <f t="shared" si="2"/>
        <v>0.47695990424895274</v>
      </c>
      <c r="G16" s="691">
        <v>74</v>
      </c>
      <c r="H16" s="371">
        <v>38</v>
      </c>
      <c r="I16" s="635">
        <f t="shared" si="3"/>
        <v>0.51351351351351349</v>
      </c>
      <c r="J16" s="374"/>
      <c r="K16" s="370">
        <f t="shared" si="0"/>
        <v>1745</v>
      </c>
      <c r="L16" s="375">
        <f t="shared" si="1"/>
        <v>835</v>
      </c>
      <c r="M16" s="392">
        <f t="shared" si="4"/>
        <v>0.47851002865329512</v>
      </c>
    </row>
    <row r="17" spans="1:24" ht="16.149999999999999" customHeight="1" x14ac:dyDescent="0.25">
      <c r="A17" s="290"/>
      <c r="B17" s="288" t="s">
        <v>63</v>
      </c>
      <c r="C17" s="299" t="s">
        <v>166</v>
      </c>
      <c r="D17" s="691">
        <v>4514</v>
      </c>
      <c r="E17" s="371">
        <v>4522</v>
      </c>
      <c r="F17" s="635">
        <f t="shared" si="2"/>
        <v>1.0017722640673461</v>
      </c>
      <c r="G17" s="691">
        <v>596</v>
      </c>
      <c r="H17" s="371">
        <v>767</v>
      </c>
      <c r="I17" s="635">
        <f t="shared" si="3"/>
        <v>1.2869127516778522</v>
      </c>
      <c r="J17" s="374"/>
      <c r="K17" s="370">
        <f t="shared" si="0"/>
        <v>5110</v>
      </c>
      <c r="L17" s="375">
        <f t="shared" si="1"/>
        <v>5289</v>
      </c>
      <c r="M17" s="392">
        <f t="shared" si="4"/>
        <v>1.0350293542074365</v>
      </c>
    </row>
    <row r="18" spans="1:24" ht="16.149999999999999" customHeight="1" x14ac:dyDescent="0.25">
      <c r="A18" s="290"/>
      <c r="B18" s="288" t="s">
        <v>65</v>
      </c>
      <c r="C18" s="299" t="s">
        <v>167</v>
      </c>
      <c r="D18" s="691">
        <v>1871</v>
      </c>
      <c r="E18" s="371">
        <v>3332</v>
      </c>
      <c r="F18" s="635">
        <f t="shared" si="2"/>
        <v>1.7808658471405665</v>
      </c>
      <c r="G18" s="691">
        <v>0</v>
      </c>
      <c r="H18" s="371">
        <v>65</v>
      </c>
      <c r="I18" s="635" t="str">
        <f t="shared" si="3"/>
        <v/>
      </c>
      <c r="J18" s="374"/>
      <c r="K18" s="370">
        <f t="shared" si="0"/>
        <v>1871</v>
      </c>
      <c r="L18" s="375">
        <f t="shared" si="1"/>
        <v>3397</v>
      </c>
      <c r="M18" s="392">
        <f t="shared" si="4"/>
        <v>1.8156066274719402</v>
      </c>
    </row>
    <row r="19" spans="1:24" ht="16.149999999999999" customHeight="1" x14ac:dyDescent="0.25">
      <c r="A19" s="290"/>
      <c r="B19" s="953" t="s">
        <v>66</v>
      </c>
      <c r="C19" s="299" t="s">
        <v>168</v>
      </c>
      <c r="D19" s="691">
        <v>4572</v>
      </c>
      <c r="E19" s="371">
        <v>4616</v>
      </c>
      <c r="F19" s="635">
        <f t="shared" si="2"/>
        <v>1.0096237970253719</v>
      </c>
      <c r="G19" s="691">
        <v>522</v>
      </c>
      <c r="H19" s="371">
        <v>383</v>
      </c>
      <c r="I19" s="635">
        <f t="shared" si="3"/>
        <v>0.73371647509578541</v>
      </c>
      <c r="J19" s="374"/>
      <c r="K19" s="370">
        <f t="shared" si="0"/>
        <v>5094</v>
      </c>
      <c r="L19" s="375">
        <f t="shared" si="1"/>
        <v>4999</v>
      </c>
      <c r="M19" s="392">
        <f t="shared" si="4"/>
        <v>0.98135060855908918</v>
      </c>
    </row>
    <row r="20" spans="1:24" ht="16.149999999999999" customHeight="1" x14ac:dyDescent="0.25">
      <c r="A20" s="290"/>
      <c r="B20" s="953" t="s">
        <v>67</v>
      </c>
      <c r="C20" s="299" t="s">
        <v>169</v>
      </c>
      <c r="D20" s="691">
        <v>1554</v>
      </c>
      <c r="E20" s="371">
        <v>1590</v>
      </c>
      <c r="F20" s="635">
        <f t="shared" si="2"/>
        <v>1.0231660231660231</v>
      </c>
      <c r="G20" s="691">
        <v>0</v>
      </c>
      <c r="H20" s="371">
        <v>0</v>
      </c>
      <c r="I20" s="635" t="str">
        <f t="shared" si="3"/>
        <v/>
      </c>
      <c r="J20" s="374"/>
      <c r="K20" s="370">
        <f t="shared" si="0"/>
        <v>1554</v>
      </c>
      <c r="L20" s="375">
        <f t="shared" si="1"/>
        <v>1590</v>
      </c>
      <c r="M20" s="392">
        <f t="shared" si="4"/>
        <v>1.0231660231660231</v>
      </c>
    </row>
    <row r="21" spans="1:24" ht="16.149999999999999" customHeight="1" x14ac:dyDescent="0.25">
      <c r="A21" s="291"/>
      <c r="B21" s="288" t="s">
        <v>22</v>
      </c>
      <c r="C21" s="299" t="s">
        <v>170</v>
      </c>
      <c r="D21" s="691">
        <v>1630</v>
      </c>
      <c r="E21" s="371">
        <v>1548</v>
      </c>
      <c r="F21" s="635">
        <f t="shared" si="2"/>
        <v>0.94969325153374229</v>
      </c>
      <c r="G21" s="691">
        <v>283</v>
      </c>
      <c r="H21" s="371">
        <v>329</v>
      </c>
      <c r="I21" s="635">
        <f t="shared" si="3"/>
        <v>1.1625441696113075</v>
      </c>
      <c r="J21" s="374"/>
      <c r="K21" s="370">
        <f t="shared" si="0"/>
        <v>1913</v>
      </c>
      <c r="L21" s="375">
        <f t="shared" si="1"/>
        <v>1877</v>
      </c>
      <c r="M21" s="392">
        <f t="shared" si="4"/>
        <v>0.98118139048614739</v>
      </c>
    </row>
    <row r="22" spans="1:24" s="274" customFormat="1" ht="16.149999999999999" customHeight="1" x14ac:dyDescent="0.25">
      <c r="A22" s="290"/>
      <c r="B22" s="288" t="s">
        <v>24</v>
      </c>
      <c r="C22" s="299" t="s">
        <v>71</v>
      </c>
      <c r="D22" s="691">
        <v>1207</v>
      </c>
      <c r="E22" s="371">
        <v>0</v>
      </c>
      <c r="F22" s="635">
        <f t="shared" si="2"/>
        <v>0</v>
      </c>
      <c r="G22" s="691">
        <v>35</v>
      </c>
      <c r="H22" s="371">
        <v>0</v>
      </c>
      <c r="I22" s="635">
        <f t="shared" si="3"/>
        <v>0</v>
      </c>
      <c r="J22" s="374"/>
      <c r="K22" s="370">
        <f t="shared" si="0"/>
        <v>1242</v>
      </c>
      <c r="L22" s="375">
        <f t="shared" si="1"/>
        <v>0</v>
      </c>
      <c r="M22" s="392">
        <f t="shared" si="4"/>
        <v>0</v>
      </c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</row>
    <row r="23" spans="1:24" ht="16.149999999999999" customHeight="1" x14ac:dyDescent="0.25">
      <c r="A23" s="291"/>
      <c r="B23" s="953" t="s">
        <v>26</v>
      </c>
      <c r="C23" s="299" t="s">
        <v>328</v>
      </c>
      <c r="D23" s="691">
        <v>57</v>
      </c>
      <c r="E23" s="371">
        <v>23</v>
      </c>
      <c r="F23" s="635">
        <f t="shared" si="2"/>
        <v>0.40350877192982454</v>
      </c>
      <c r="G23" s="691">
        <v>35</v>
      </c>
      <c r="H23" s="371">
        <v>23</v>
      </c>
      <c r="I23" s="635">
        <f t="shared" si="3"/>
        <v>0.65714285714285714</v>
      </c>
      <c r="J23" s="374"/>
      <c r="K23" s="370">
        <f t="shared" si="0"/>
        <v>92</v>
      </c>
      <c r="L23" s="375">
        <f t="shared" si="1"/>
        <v>46</v>
      </c>
      <c r="M23" s="392">
        <f t="shared" si="4"/>
        <v>0.5</v>
      </c>
    </row>
    <row r="24" spans="1:24" s="266" customFormat="1" ht="19.149999999999999" customHeight="1" x14ac:dyDescent="0.25">
      <c r="A24" s="275"/>
      <c r="B24" s="1257" t="s">
        <v>211</v>
      </c>
      <c r="C24" s="1257"/>
      <c r="D24" s="378">
        <v>24384</v>
      </c>
      <c r="E24" s="379">
        <v>24980</v>
      </c>
      <c r="F24" s="635">
        <f t="shared" si="2"/>
        <v>1.0244422572178478</v>
      </c>
      <c r="G24" s="378">
        <v>2117</v>
      </c>
      <c r="H24" s="379">
        <v>2205</v>
      </c>
      <c r="I24" s="635">
        <f t="shared" si="3"/>
        <v>1.0415682569674067</v>
      </c>
      <c r="J24" s="381"/>
      <c r="K24" s="378">
        <f>SUM(K12:K23)</f>
        <v>26501</v>
      </c>
      <c r="L24" s="382">
        <f>SUM(L12:L23)</f>
        <v>27185</v>
      </c>
      <c r="M24" s="634">
        <f>IF(K24=0,"",L24/K24)</f>
        <v>1.0258103467793669</v>
      </c>
    </row>
    <row r="25" spans="1:24" s="266" customFormat="1" ht="6" customHeight="1" x14ac:dyDescent="0.25">
      <c r="A25" s="275"/>
      <c r="B25" s="320"/>
      <c r="C25" s="320"/>
      <c r="D25" s="384"/>
      <c r="E25" s="384"/>
      <c r="F25" s="386"/>
      <c r="G25" s="385"/>
      <c r="H25" s="385"/>
      <c r="I25" s="386"/>
      <c r="J25" s="385"/>
      <c r="K25" s="384"/>
      <c r="L25" s="384"/>
      <c r="M25" s="394"/>
    </row>
    <row r="26" spans="1:24" s="266" customFormat="1" ht="16.149999999999999" customHeight="1" x14ac:dyDescent="0.25">
      <c r="A26" s="275"/>
      <c r="B26" s="953" t="s">
        <v>53</v>
      </c>
      <c r="C26" s="929" t="s">
        <v>324</v>
      </c>
      <c r="D26" s="691">
        <v>138</v>
      </c>
      <c r="E26" s="371">
        <v>0</v>
      </c>
      <c r="F26" s="635">
        <f>IF(D26=0,"",E26/D26)</f>
        <v>0</v>
      </c>
      <c r="G26" s="691">
        <v>0</v>
      </c>
      <c r="H26" s="371">
        <v>0</v>
      </c>
      <c r="I26" s="635" t="str">
        <f>IF(G26=0,"",H26/G26)</f>
        <v/>
      </c>
      <c r="J26" s="385"/>
      <c r="K26" s="370">
        <f t="shared" ref="K26:L33" si="5">SUM(D26+G26)</f>
        <v>138</v>
      </c>
      <c r="L26" s="375">
        <f t="shared" si="5"/>
        <v>0</v>
      </c>
      <c r="M26" s="392">
        <f>IF(K26=0,"",L26/K26)</f>
        <v>0</v>
      </c>
    </row>
    <row r="27" spans="1:24" s="266" customFormat="1" ht="16.149999999999999" customHeight="1" x14ac:dyDescent="0.25">
      <c r="A27" s="275"/>
      <c r="B27" s="953" t="s">
        <v>55</v>
      </c>
      <c r="C27" s="299" t="s">
        <v>165</v>
      </c>
      <c r="D27" s="691">
        <v>149</v>
      </c>
      <c r="E27" s="371">
        <v>55</v>
      </c>
      <c r="F27" s="635">
        <f t="shared" ref="F27:F33" si="6">IF(D27=0,"",E27/D27)</f>
        <v>0.36912751677852351</v>
      </c>
      <c r="G27" s="691">
        <v>0</v>
      </c>
      <c r="H27" s="371">
        <v>1</v>
      </c>
      <c r="I27" s="635" t="str">
        <f>IF(G27=0,"",H27/G27)</f>
        <v/>
      </c>
      <c r="J27" s="385"/>
      <c r="K27" s="370">
        <f t="shared" si="5"/>
        <v>149</v>
      </c>
      <c r="L27" s="375">
        <f t="shared" si="5"/>
        <v>56</v>
      </c>
      <c r="M27" s="392">
        <f>IF(K27=0,"",L27/K27)</f>
        <v>0.37583892617449666</v>
      </c>
    </row>
    <row r="28" spans="1:24" s="266" customFormat="1" ht="16.149999999999999" customHeight="1" x14ac:dyDescent="0.25">
      <c r="A28" s="275"/>
      <c r="B28" s="953" t="s">
        <v>57</v>
      </c>
      <c r="C28" s="299" t="s">
        <v>167</v>
      </c>
      <c r="D28" s="691">
        <v>732</v>
      </c>
      <c r="E28" s="371">
        <v>676</v>
      </c>
      <c r="F28" s="635">
        <f t="shared" si="6"/>
        <v>0.92349726775956287</v>
      </c>
      <c r="G28" s="691">
        <v>0</v>
      </c>
      <c r="H28" s="371">
        <v>0</v>
      </c>
      <c r="I28" s="635" t="str">
        <f t="shared" ref="I28:I33" si="7">IF(G28=0,"",H28/G28)</f>
        <v/>
      </c>
      <c r="J28" s="385"/>
      <c r="K28" s="370">
        <f t="shared" si="5"/>
        <v>732</v>
      </c>
      <c r="L28" s="375">
        <f t="shared" si="5"/>
        <v>676</v>
      </c>
      <c r="M28" s="392">
        <f t="shared" ref="M28:M33" si="8">IF(K28=0,"",L28/K28)</f>
        <v>0.92349726775956287</v>
      </c>
    </row>
    <row r="29" spans="1:24" s="266" customFormat="1" ht="16.149999999999999" customHeight="1" x14ac:dyDescent="0.25">
      <c r="A29" s="275"/>
      <c r="B29" s="953" t="s">
        <v>59</v>
      </c>
      <c r="C29" s="299" t="s">
        <v>168</v>
      </c>
      <c r="D29" s="691">
        <v>89</v>
      </c>
      <c r="E29" s="371">
        <v>92</v>
      </c>
      <c r="F29" s="635">
        <f t="shared" si="6"/>
        <v>1.0337078651685394</v>
      </c>
      <c r="G29" s="691">
        <v>0</v>
      </c>
      <c r="H29" s="371">
        <v>0</v>
      </c>
      <c r="I29" s="635" t="str">
        <f t="shared" si="7"/>
        <v/>
      </c>
      <c r="J29" s="385"/>
      <c r="K29" s="370">
        <f t="shared" si="5"/>
        <v>89</v>
      </c>
      <c r="L29" s="375">
        <f t="shared" si="5"/>
        <v>92</v>
      </c>
      <c r="M29" s="392">
        <f t="shared" si="8"/>
        <v>1.0337078651685394</v>
      </c>
    </row>
    <row r="30" spans="1:24" s="266" customFormat="1" ht="16.149999999999999" customHeight="1" x14ac:dyDescent="0.25">
      <c r="A30" s="275"/>
      <c r="B30" s="953" t="s">
        <v>61</v>
      </c>
      <c r="C30" s="299" t="s">
        <v>169</v>
      </c>
      <c r="D30" s="691">
        <v>301</v>
      </c>
      <c r="E30" s="371">
        <v>321</v>
      </c>
      <c r="F30" s="635">
        <f t="shared" si="6"/>
        <v>1.0664451827242525</v>
      </c>
      <c r="G30" s="691">
        <v>10</v>
      </c>
      <c r="H30" s="371">
        <v>13</v>
      </c>
      <c r="I30" s="635">
        <f t="shared" si="7"/>
        <v>1.3</v>
      </c>
      <c r="J30" s="385"/>
      <c r="K30" s="370">
        <f t="shared" si="5"/>
        <v>311</v>
      </c>
      <c r="L30" s="375">
        <f t="shared" si="5"/>
        <v>334</v>
      </c>
      <c r="M30" s="392">
        <f t="shared" si="8"/>
        <v>1.0739549839228295</v>
      </c>
    </row>
    <row r="31" spans="1:24" s="266" customFormat="1" ht="16.149999999999999" customHeight="1" x14ac:dyDescent="0.25">
      <c r="A31" s="275"/>
      <c r="B31" s="953" t="s">
        <v>63</v>
      </c>
      <c r="C31" s="299" t="s">
        <v>170</v>
      </c>
      <c r="D31" s="691">
        <v>217</v>
      </c>
      <c r="E31" s="371">
        <v>194</v>
      </c>
      <c r="F31" s="635">
        <f t="shared" si="6"/>
        <v>0.89400921658986177</v>
      </c>
      <c r="G31" s="691">
        <v>57</v>
      </c>
      <c r="H31" s="371">
        <v>67</v>
      </c>
      <c r="I31" s="635">
        <f t="shared" si="7"/>
        <v>1.1754385964912282</v>
      </c>
      <c r="J31" s="385"/>
      <c r="K31" s="370">
        <f t="shared" si="5"/>
        <v>274</v>
      </c>
      <c r="L31" s="375">
        <f t="shared" si="5"/>
        <v>261</v>
      </c>
      <c r="M31" s="392">
        <f t="shared" si="8"/>
        <v>0.95255474452554745</v>
      </c>
    </row>
    <row r="32" spans="1:24" s="266" customFormat="1" ht="16.149999999999999" customHeight="1" x14ac:dyDescent="0.25">
      <c r="A32" s="275"/>
      <c r="B32" s="953" t="s">
        <v>65</v>
      </c>
      <c r="C32" s="299" t="s">
        <v>328</v>
      </c>
      <c r="D32" s="691">
        <v>166</v>
      </c>
      <c r="E32" s="371">
        <v>200</v>
      </c>
      <c r="F32" s="635">
        <f t="shared" si="6"/>
        <v>1.2048192771084338</v>
      </c>
      <c r="G32" s="691">
        <v>111</v>
      </c>
      <c r="H32" s="371">
        <v>112</v>
      </c>
      <c r="I32" s="635">
        <f t="shared" si="7"/>
        <v>1.0090090090090089</v>
      </c>
      <c r="J32" s="385"/>
      <c r="K32" s="370">
        <f t="shared" si="5"/>
        <v>277</v>
      </c>
      <c r="L32" s="375">
        <f t="shared" si="5"/>
        <v>312</v>
      </c>
      <c r="M32" s="392">
        <f t="shared" si="8"/>
        <v>1.1263537906137184</v>
      </c>
    </row>
    <row r="33" spans="1:13" s="266" customFormat="1" ht="19.149999999999999" customHeight="1" x14ac:dyDescent="0.25">
      <c r="A33" s="275"/>
      <c r="B33" s="1257" t="s">
        <v>210</v>
      </c>
      <c r="C33" s="1257"/>
      <c r="D33" s="370">
        <v>1792</v>
      </c>
      <c r="E33" s="387">
        <v>1538</v>
      </c>
      <c r="F33" s="635">
        <f t="shared" si="6"/>
        <v>0.8582589285714286</v>
      </c>
      <c r="G33" s="370">
        <v>178</v>
      </c>
      <c r="H33" s="387">
        <v>193</v>
      </c>
      <c r="I33" s="635">
        <f t="shared" si="7"/>
        <v>1.0842696629213484</v>
      </c>
      <c r="J33" s="385"/>
      <c r="K33" s="370">
        <f t="shared" si="5"/>
        <v>1970</v>
      </c>
      <c r="L33" s="388">
        <f t="shared" si="5"/>
        <v>1731</v>
      </c>
      <c r="M33" s="392">
        <f t="shared" si="8"/>
        <v>0.87868020304568528</v>
      </c>
    </row>
    <row r="34" spans="1:13" s="266" customFormat="1" ht="6.6" customHeight="1" x14ac:dyDescent="0.25">
      <c r="A34" s="275"/>
      <c r="B34" s="320"/>
      <c r="C34" s="320"/>
      <c r="D34" s="384"/>
      <c r="E34" s="384"/>
      <c r="F34" s="637"/>
      <c r="G34" s="384"/>
      <c r="H34" s="384"/>
      <c r="I34" s="637"/>
      <c r="J34" s="385"/>
      <c r="K34" s="384"/>
      <c r="L34" s="384"/>
      <c r="M34" s="638"/>
    </row>
    <row r="35" spans="1:13" s="266" customFormat="1" ht="19.149999999999999" customHeight="1" x14ac:dyDescent="0.25">
      <c r="A35" s="275"/>
      <c r="B35" s="1256" t="s">
        <v>212</v>
      </c>
      <c r="C35" s="1256"/>
      <c r="D35" s="378">
        <f>SUM(D24+D33)</f>
        <v>26176</v>
      </c>
      <c r="E35" s="379">
        <f>SUM(E24+E33)</f>
        <v>26518</v>
      </c>
      <c r="F35" s="636">
        <f>IF(D35=0,"",E35/D35)</f>
        <v>1.0130654034229829</v>
      </c>
      <c r="G35" s="378">
        <f>SUM(G24+G33)</f>
        <v>2295</v>
      </c>
      <c r="H35" s="379">
        <f>SUM(H24+H33)</f>
        <v>2398</v>
      </c>
      <c r="I35" s="636">
        <f>IF(G35=0,"",H35/G35)</f>
        <v>1.0448801742919389</v>
      </c>
      <c r="J35" s="389"/>
      <c r="K35" s="622">
        <f>SUM(K24+K33)</f>
        <v>28471</v>
      </c>
      <c r="L35" s="382">
        <f>SUM(L24+L33)</f>
        <v>28916</v>
      </c>
      <c r="M35" s="634">
        <f>IF(K35=0,"",L35/K35)</f>
        <v>1.0156299392364161</v>
      </c>
    </row>
    <row r="36" spans="1:13" s="266" customFormat="1" ht="19.149999999999999" customHeight="1" x14ac:dyDescent="0.25">
      <c r="A36" s="275"/>
      <c r="B36" s="1065"/>
      <c r="C36" s="1065"/>
      <c r="D36" s="418"/>
      <c r="E36" s="1066"/>
      <c r="F36" s="1067"/>
      <c r="G36" s="418"/>
      <c r="H36" s="1066"/>
      <c r="I36" s="1067"/>
      <c r="J36" s="385"/>
      <c r="K36" s="1068"/>
      <c r="L36" s="1069"/>
      <c r="M36" s="1070"/>
    </row>
    <row r="37" spans="1:13" s="266" customFormat="1" ht="12" customHeight="1" x14ac:dyDescent="0.25">
      <c r="A37" s="275"/>
      <c r="B37" s="420"/>
      <c r="C37" s="420"/>
      <c r="D37" s="418"/>
      <c r="E37" s="421"/>
      <c r="F37" s="419"/>
      <c r="G37" s="418"/>
      <c r="H37" s="421"/>
      <c r="I37" s="386"/>
      <c r="J37" s="385"/>
      <c r="K37" s="418"/>
      <c r="L37" s="421"/>
      <c r="M37" s="1071"/>
    </row>
    <row r="38" spans="1:13" s="266" customFormat="1" ht="14.25" customHeight="1" x14ac:dyDescent="0.25">
      <c r="A38" s="275"/>
      <c r="B38" s="1102" t="s">
        <v>289</v>
      </c>
      <c r="C38" s="1102"/>
      <c r="D38" s="1102"/>
      <c r="E38" s="1102"/>
      <c r="F38" s="1102"/>
      <c r="G38" s="1102"/>
      <c r="H38" s="1102"/>
      <c r="I38" s="1102"/>
      <c r="J38" s="1102"/>
      <c r="K38" s="1102"/>
      <c r="L38" s="1102"/>
      <c r="M38" s="1102"/>
    </row>
    <row r="39" spans="1:13" s="266" customFormat="1" ht="19.149999999999999" customHeight="1" x14ac:dyDescent="0.25">
      <c r="A39" s="275"/>
      <c r="B39" s="1249" t="s">
        <v>84</v>
      </c>
      <c r="C39" s="1109" t="s">
        <v>209</v>
      </c>
      <c r="D39" s="1112" t="s">
        <v>81</v>
      </c>
      <c r="E39" s="1113"/>
      <c r="F39" s="1261"/>
      <c r="G39" s="1261"/>
      <c r="H39" s="1005"/>
      <c r="I39" s="1006"/>
      <c r="J39" s="302"/>
      <c r="K39" s="1114" t="s">
        <v>208</v>
      </c>
      <c r="L39" s="1115"/>
      <c r="M39" s="1116"/>
    </row>
    <row r="40" spans="1:13" s="266" customFormat="1" ht="19.149999999999999" customHeight="1" x14ac:dyDescent="0.25">
      <c r="A40" s="275"/>
      <c r="B40" s="1250"/>
      <c r="C40" s="1110"/>
      <c r="D40" s="1123" t="s">
        <v>195</v>
      </c>
      <c r="E40" s="1124"/>
      <c r="F40" s="1263" t="str">
        <f>F9</f>
        <v>Indeks19/18</v>
      </c>
      <c r="G40" s="1243"/>
      <c r="H40" s="1258"/>
      <c r="I40" s="422"/>
      <c r="J40" s="390"/>
      <c r="K40" s="1123" t="s">
        <v>207</v>
      </c>
      <c r="L40" s="1124"/>
      <c r="M40" s="1118" t="str">
        <f>F40</f>
        <v>Indeks19/18</v>
      </c>
    </row>
    <row r="41" spans="1:13" s="266" customFormat="1" ht="19.149999999999999" customHeight="1" x14ac:dyDescent="0.25">
      <c r="A41" s="275"/>
      <c r="B41" s="1251"/>
      <c r="C41" s="1111"/>
      <c r="D41" s="369" t="str">
        <f>D10</f>
        <v>I-I-2018</v>
      </c>
      <c r="E41" s="369" t="str">
        <f>E10</f>
        <v>I-I-2019</v>
      </c>
      <c r="F41" s="1264"/>
      <c r="G41" s="405"/>
      <c r="H41" s="406"/>
      <c r="I41" s="403"/>
      <c r="J41" s="403"/>
      <c r="K41" s="369" t="str">
        <f>D41</f>
        <v>I-I-2018</v>
      </c>
      <c r="L41" s="707" t="str">
        <f>E41</f>
        <v>I-I-2019</v>
      </c>
      <c r="M41" s="1119"/>
    </row>
    <row r="42" spans="1:13" s="266" customFormat="1" ht="5.45" customHeight="1" x14ac:dyDescent="0.25">
      <c r="A42" s="275"/>
      <c r="B42" s="320"/>
      <c r="C42" s="320"/>
      <c r="D42" s="320"/>
      <c r="E42" s="320"/>
      <c r="F42" s="322"/>
      <c r="G42" s="407"/>
      <c r="H42" s="321"/>
      <c r="I42" s="408"/>
      <c r="J42" s="321"/>
      <c r="K42" s="321"/>
      <c r="L42" s="321"/>
      <c r="M42" s="323"/>
    </row>
    <row r="43" spans="1:13" s="266" customFormat="1" ht="19.149999999999999" customHeight="1" x14ac:dyDescent="0.25">
      <c r="A43" s="275"/>
      <c r="B43" s="287" t="s">
        <v>53</v>
      </c>
      <c r="C43" s="298" t="s">
        <v>174</v>
      </c>
      <c r="D43" s="691">
        <v>91</v>
      </c>
      <c r="E43" s="371">
        <v>160</v>
      </c>
      <c r="F43" s="635">
        <f>IF(D43=0,"",E43/D43)</f>
        <v>1.7582417582417582</v>
      </c>
      <c r="G43" s="409"/>
      <c r="H43" s="410"/>
      <c r="I43" s="389"/>
      <c r="J43" s="404"/>
      <c r="K43" s="370">
        <f t="shared" ref="K43:L50" si="9">SUM(D43+G43)</f>
        <v>91</v>
      </c>
      <c r="L43" s="375">
        <f t="shared" si="9"/>
        <v>160</v>
      </c>
      <c r="M43" s="392">
        <f>IF(K43=0,"",L43/K43)</f>
        <v>1.7582417582417582</v>
      </c>
    </row>
    <row r="44" spans="1:13" s="266" customFormat="1" ht="19.149999999999999" customHeight="1" x14ac:dyDescent="0.25">
      <c r="A44" s="275"/>
      <c r="B44" s="287" t="s">
        <v>55</v>
      </c>
      <c r="C44" s="625" t="s">
        <v>172</v>
      </c>
      <c r="D44" s="691">
        <v>128</v>
      </c>
      <c r="E44" s="371">
        <v>194</v>
      </c>
      <c r="F44" s="635">
        <f t="shared" ref="F44:F51" si="10">IF(D44=0,"",E44/D44)</f>
        <v>1.515625</v>
      </c>
      <c r="G44" s="409"/>
      <c r="H44" s="410"/>
      <c r="I44" s="389"/>
      <c r="J44" s="404"/>
      <c r="K44" s="370">
        <f t="shared" si="9"/>
        <v>128</v>
      </c>
      <c r="L44" s="375">
        <f t="shared" si="9"/>
        <v>194</v>
      </c>
      <c r="M44" s="392">
        <f t="shared" ref="M44:M50" si="11">IF(K44=0,"",L44/K44)</f>
        <v>1.515625</v>
      </c>
    </row>
    <row r="45" spans="1:13" s="266" customFormat="1" ht="19.149999999999999" customHeight="1" x14ac:dyDescent="0.25">
      <c r="A45" s="275"/>
      <c r="B45" s="288" t="s">
        <v>57</v>
      </c>
      <c r="C45" s="626" t="s">
        <v>173</v>
      </c>
      <c r="D45" s="691">
        <v>308</v>
      </c>
      <c r="E45" s="371">
        <v>321</v>
      </c>
      <c r="F45" s="635">
        <f t="shared" si="10"/>
        <v>1.0422077922077921</v>
      </c>
      <c r="G45" s="409"/>
      <c r="H45" s="410"/>
      <c r="I45" s="389"/>
      <c r="J45" s="404"/>
      <c r="K45" s="370">
        <f t="shared" si="9"/>
        <v>308</v>
      </c>
      <c r="L45" s="375">
        <f t="shared" si="9"/>
        <v>321</v>
      </c>
      <c r="M45" s="392">
        <f t="shared" si="11"/>
        <v>1.0422077922077921</v>
      </c>
    </row>
    <row r="46" spans="1:13" s="266" customFormat="1" ht="19.149999999999999" customHeight="1" x14ac:dyDescent="0.25">
      <c r="A46" s="275"/>
      <c r="B46" s="288" t="s">
        <v>59</v>
      </c>
      <c r="C46" s="299" t="s">
        <v>175</v>
      </c>
      <c r="D46" s="691">
        <v>182</v>
      </c>
      <c r="E46" s="371">
        <v>194</v>
      </c>
      <c r="F46" s="635">
        <f t="shared" si="10"/>
        <v>1.0659340659340659</v>
      </c>
      <c r="G46" s="409"/>
      <c r="H46" s="410"/>
      <c r="I46" s="389"/>
      <c r="J46" s="404"/>
      <c r="K46" s="370">
        <f t="shared" si="9"/>
        <v>182</v>
      </c>
      <c r="L46" s="375">
        <f t="shared" si="9"/>
        <v>194</v>
      </c>
      <c r="M46" s="392">
        <f t="shared" si="11"/>
        <v>1.0659340659340659</v>
      </c>
    </row>
    <row r="47" spans="1:13" s="266" customFormat="1" ht="19.149999999999999" customHeight="1" x14ac:dyDescent="0.25">
      <c r="A47" s="275"/>
      <c r="B47" s="287" t="s">
        <v>61</v>
      </c>
      <c r="C47" s="299" t="s">
        <v>176</v>
      </c>
      <c r="D47" s="691">
        <v>426</v>
      </c>
      <c r="E47" s="371">
        <v>792</v>
      </c>
      <c r="F47" s="635">
        <f t="shared" si="10"/>
        <v>1.8591549295774648</v>
      </c>
      <c r="G47" s="409"/>
      <c r="H47" s="410"/>
      <c r="I47" s="389"/>
      <c r="J47" s="404"/>
      <c r="K47" s="370">
        <f t="shared" si="9"/>
        <v>426</v>
      </c>
      <c r="L47" s="375">
        <f t="shared" si="9"/>
        <v>792</v>
      </c>
      <c r="M47" s="392">
        <f t="shared" si="11"/>
        <v>1.8591549295774648</v>
      </c>
    </row>
    <row r="48" spans="1:13" s="266" customFormat="1" ht="19.149999999999999" customHeight="1" x14ac:dyDescent="0.25">
      <c r="A48" s="275"/>
      <c r="B48" s="288" t="s">
        <v>63</v>
      </c>
      <c r="C48" s="299" t="s">
        <v>177</v>
      </c>
      <c r="D48" s="691">
        <v>68</v>
      </c>
      <c r="E48" s="371">
        <v>86</v>
      </c>
      <c r="F48" s="635">
        <f t="shared" si="10"/>
        <v>1.2647058823529411</v>
      </c>
      <c r="G48" s="409"/>
      <c r="H48" s="410"/>
      <c r="I48" s="389"/>
      <c r="J48" s="404"/>
      <c r="K48" s="370">
        <f t="shared" si="9"/>
        <v>68</v>
      </c>
      <c r="L48" s="375">
        <f t="shared" si="9"/>
        <v>86</v>
      </c>
      <c r="M48" s="392">
        <f t="shared" si="11"/>
        <v>1.2647058823529411</v>
      </c>
    </row>
    <row r="49" spans="1:13" s="266" customFormat="1" ht="19.149999999999999" customHeight="1" x14ac:dyDescent="0.25">
      <c r="A49" s="275"/>
      <c r="B49" s="288" t="s">
        <v>65</v>
      </c>
      <c r="C49" s="942" t="s">
        <v>327</v>
      </c>
      <c r="D49" s="691">
        <v>0</v>
      </c>
      <c r="E49" s="371">
        <v>0</v>
      </c>
      <c r="F49" s="635" t="str">
        <f t="shared" si="10"/>
        <v/>
      </c>
      <c r="G49" s="409"/>
      <c r="H49" s="410"/>
      <c r="I49" s="389"/>
      <c r="J49" s="404"/>
      <c r="K49" s="370">
        <f t="shared" si="9"/>
        <v>0</v>
      </c>
      <c r="L49" s="375">
        <f t="shared" si="9"/>
        <v>0</v>
      </c>
      <c r="M49" s="392" t="str">
        <f t="shared" si="11"/>
        <v/>
      </c>
    </row>
    <row r="50" spans="1:13" s="266" customFormat="1" ht="19.149999999999999" customHeight="1" x14ac:dyDescent="0.25">
      <c r="A50" s="275"/>
      <c r="B50" s="288" t="s">
        <v>66</v>
      </c>
      <c r="C50" s="299" t="s">
        <v>178</v>
      </c>
      <c r="D50" s="691">
        <v>586</v>
      </c>
      <c r="E50" s="371">
        <v>652</v>
      </c>
      <c r="F50" s="635">
        <f t="shared" si="10"/>
        <v>1.1126279863481228</v>
      </c>
      <c r="G50" s="409"/>
      <c r="H50" s="410"/>
      <c r="I50" s="389"/>
      <c r="J50" s="404"/>
      <c r="K50" s="370">
        <f t="shared" si="9"/>
        <v>586</v>
      </c>
      <c r="L50" s="375">
        <f t="shared" si="9"/>
        <v>652</v>
      </c>
      <c r="M50" s="392">
        <f t="shared" si="11"/>
        <v>1.1126279863481228</v>
      </c>
    </row>
    <row r="51" spans="1:13" s="266" customFormat="1" ht="19.149999999999999" customHeight="1" x14ac:dyDescent="0.25">
      <c r="A51" s="275"/>
      <c r="B51" s="1257" t="s">
        <v>211</v>
      </c>
      <c r="C51" s="1257"/>
      <c r="D51" s="378">
        <v>1789</v>
      </c>
      <c r="E51" s="379">
        <v>2399</v>
      </c>
      <c r="F51" s="635">
        <f t="shared" si="10"/>
        <v>1.3409726103968698</v>
      </c>
      <c r="G51" s="411"/>
      <c r="H51" s="412"/>
      <c r="I51" s="414"/>
      <c r="J51" s="389"/>
      <c r="K51" s="622">
        <f>SUM(K43:K50)</f>
        <v>1789</v>
      </c>
      <c r="L51" s="382">
        <f>SUM(L43:L50)</f>
        <v>2399</v>
      </c>
      <c r="M51" s="634">
        <f>IF(K51=0,"",L51/K51)</f>
        <v>1.3409726103968698</v>
      </c>
    </row>
    <row r="52" spans="1:13" s="266" customFormat="1" ht="6.75" customHeight="1" x14ac:dyDescent="0.25">
      <c r="A52" s="275"/>
      <c r="B52" s="320"/>
      <c r="C52" s="320"/>
      <c r="D52" s="320"/>
      <c r="E52" s="320"/>
      <c r="F52" s="322"/>
      <c r="G52" s="321"/>
      <c r="H52" s="321"/>
      <c r="I52" s="322"/>
      <c r="J52" s="321"/>
      <c r="K52" s="321"/>
      <c r="L52" s="321"/>
      <c r="M52" s="323"/>
    </row>
    <row r="53" spans="1:13" s="266" customFormat="1" ht="15" customHeight="1" x14ac:dyDescent="0.25">
      <c r="A53" s="275"/>
      <c r="B53" s="1102" t="s">
        <v>272</v>
      </c>
      <c r="C53" s="1102"/>
      <c r="D53" s="1102"/>
      <c r="E53" s="1102"/>
      <c r="F53" s="1102"/>
      <c r="G53" s="1102"/>
      <c r="H53" s="1102"/>
      <c r="I53" s="1102"/>
      <c r="J53" s="1102"/>
      <c r="K53" s="1102"/>
      <c r="L53" s="1102"/>
      <c r="M53" s="1102"/>
    </row>
    <row r="54" spans="1:13" s="266" customFormat="1" ht="19.149999999999999" customHeight="1" x14ac:dyDescent="0.25">
      <c r="A54" s="275"/>
      <c r="B54" s="1259" t="s">
        <v>209</v>
      </c>
      <c r="C54" s="1260"/>
      <c r="D54" s="1112" t="s">
        <v>81</v>
      </c>
      <c r="E54" s="1113"/>
      <c r="F54" s="301"/>
      <c r="G54" s="1112" t="s">
        <v>52</v>
      </c>
      <c r="H54" s="1113"/>
      <c r="I54" s="1117"/>
      <c r="J54" s="302"/>
      <c r="K54" s="1114" t="s">
        <v>206</v>
      </c>
      <c r="L54" s="1115"/>
      <c r="M54" s="1116"/>
    </row>
    <row r="55" spans="1:13" s="266" customFormat="1" ht="19.149999999999999" customHeight="1" x14ac:dyDescent="0.25">
      <c r="A55" s="275"/>
      <c r="B55" s="424" t="s">
        <v>53</v>
      </c>
      <c r="C55" s="929" t="s">
        <v>324</v>
      </c>
      <c r="D55" s="370">
        <v>5178</v>
      </c>
      <c r="E55" s="371">
        <v>4978</v>
      </c>
      <c r="F55" s="635">
        <f>IF(D55=0,"",E55/D55)</f>
        <v>0.96137504828118969</v>
      </c>
      <c r="G55" s="370">
        <v>384</v>
      </c>
      <c r="H55" s="371">
        <v>318</v>
      </c>
      <c r="I55" s="635">
        <f>IF(G55=0,"",H55/G55)</f>
        <v>0.828125</v>
      </c>
      <c r="J55" s="374"/>
      <c r="K55" s="370">
        <f t="shared" ref="K55:K66" si="12">SUM(D55+G55)</f>
        <v>5562</v>
      </c>
      <c r="L55" s="375">
        <f t="shared" ref="L55:L66" si="13">SUM(E55+H55)</f>
        <v>5296</v>
      </c>
      <c r="M55" s="392">
        <f>IF(K55=0,"",L55/K55)</f>
        <v>0.95217547644732115</v>
      </c>
    </row>
    <row r="56" spans="1:13" s="266" customFormat="1" ht="19.149999999999999" customHeight="1" x14ac:dyDescent="0.25">
      <c r="A56" s="275"/>
      <c r="B56" s="424" t="s">
        <v>55</v>
      </c>
      <c r="C56" s="298" t="s">
        <v>330</v>
      </c>
      <c r="D56" s="370">
        <v>735</v>
      </c>
      <c r="E56" s="371">
        <v>1370</v>
      </c>
      <c r="F56" s="635">
        <f t="shared" ref="F56:F66" si="14">IF(D56=0,"",E56/D56)</f>
        <v>1.8639455782312926</v>
      </c>
      <c r="G56" s="370">
        <v>145</v>
      </c>
      <c r="H56" s="371">
        <v>182</v>
      </c>
      <c r="I56" s="635">
        <f t="shared" ref="I56:I66" si="15">IF(G56=0,"",H56/G56)</f>
        <v>1.2551724137931035</v>
      </c>
      <c r="J56" s="374"/>
      <c r="K56" s="370">
        <f t="shared" si="12"/>
        <v>880</v>
      </c>
      <c r="L56" s="375">
        <f t="shared" si="13"/>
        <v>1552</v>
      </c>
      <c r="M56" s="392">
        <f t="shared" ref="M56:M66" si="16">IF(K56=0,"",L56/K56)</f>
        <v>1.7636363636363637</v>
      </c>
    </row>
    <row r="57" spans="1:13" s="266" customFormat="1" ht="19.149999999999999" customHeight="1" x14ac:dyDescent="0.25">
      <c r="A57" s="275"/>
      <c r="B57" s="425" t="s">
        <v>57</v>
      </c>
      <c r="C57" s="299" t="s">
        <v>163</v>
      </c>
      <c r="D57" s="370">
        <v>831</v>
      </c>
      <c r="E57" s="371">
        <v>862</v>
      </c>
      <c r="F57" s="635">
        <f t="shared" si="14"/>
        <v>1.0373044524669073</v>
      </c>
      <c r="G57" s="370">
        <v>43</v>
      </c>
      <c r="H57" s="371">
        <v>44</v>
      </c>
      <c r="I57" s="635">
        <f t="shared" si="15"/>
        <v>1.0232558139534884</v>
      </c>
      <c r="J57" s="374"/>
      <c r="K57" s="370">
        <f t="shared" si="12"/>
        <v>874</v>
      </c>
      <c r="L57" s="375">
        <f t="shared" si="13"/>
        <v>906</v>
      </c>
      <c r="M57" s="392">
        <f t="shared" si="16"/>
        <v>1.0366132723112129</v>
      </c>
    </row>
    <row r="58" spans="1:13" s="266" customFormat="1" ht="19.149999999999999" customHeight="1" x14ac:dyDescent="0.25">
      <c r="A58" s="275"/>
      <c r="B58" s="425" t="s">
        <v>59</v>
      </c>
      <c r="C58" s="299" t="s">
        <v>164</v>
      </c>
      <c r="D58" s="370">
        <v>702</v>
      </c>
      <c r="E58" s="371">
        <v>1342</v>
      </c>
      <c r="F58" s="635">
        <f t="shared" si="14"/>
        <v>1.9116809116809117</v>
      </c>
      <c r="G58" s="370">
        <v>0</v>
      </c>
      <c r="H58" s="371">
        <v>56</v>
      </c>
      <c r="I58" s="635" t="str">
        <f t="shared" si="15"/>
        <v/>
      </c>
      <c r="J58" s="374"/>
      <c r="K58" s="370">
        <f t="shared" si="12"/>
        <v>702</v>
      </c>
      <c r="L58" s="375">
        <f t="shared" si="13"/>
        <v>1398</v>
      </c>
      <c r="M58" s="392">
        <f t="shared" si="16"/>
        <v>1.9914529914529915</v>
      </c>
    </row>
    <row r="59" spans="1:13" s="266" customFormat="1" ht="19.149999999999999" customHeight="1" x14ac:dyDescent="0.25">
      <c r="A59" s="275"/>
      <c r="B59" s="424" t="s">
        <v>61</v>
      </c>
      <c r="C59" s="299" t="s">
        <v>165</v>
      </c>
      <c r="D59" s="370">
        <v>1820</v>
      </c>
      <c r="E59" s="371">
        <v>852</v>
      </c>
      <c r="F59" s="635">
        <f t="shared" si="14"/>
        <v>0.46813186813186813</v>
      </c>
      <c r="G59" s="370">
        <v>74</v>
      </c>
      <c r="H59" s="371">
        <v>39</v>
      </c>
      <c r="I59" s="635">
        <f t="shared" si="15"/>
        <v>0.52702702702702697</v>
      </c>
      <c r="J59" s="374"/>
      <c r="K59" s="370">
        <f t="shared" si="12"/>
        <v>1894</v>
      </c>
      <c r="L59" s="375">
        <f t="shared" si="13"/>
        <v>891</v>
      </c>
      <c r="M59" s="392">
        <f t="shared" si="16"/>
        <v>0.47043294614572334</v>
      </c>
    </row>
    <row r="60" spans="1:13" s="266" customFormat="1" ht="19.149999999999999" customHeight="1" x14ac:dyDescent="0.25">
      <c r="A60" s="275"/>
      <c r="B60" s="425" t="s">
        <v>63</v>
      </c>
      <c r="C60" s="299" t="s">
        <v>166</v>
      </c>
      <c r="D60" s="370">
        <v>4514</v>
      </c>
      <c r="E60" s="371">
        <v>4522</v>
      </c>
      <c r="F60" s="635">
        <f t="shared" si="14"/>
        <v>1.0017722640673461</v>
      </c>
      <c r="G60" s="370">
        <v>596</v>
      </c>
      <c r="H60" s="371">
        <v>767</v>
      </c>
      <c r="I60" s="635">
        <f t="shared" si="15"/>
        <v>1.2869127516778522</v>
      </c>
      <c r="J60" s="374"/>
      <c r="K60" s="370">
        <f t="shared" si="12"/>
        <v>5110</v>
      </c>
      <c r="L60" s="375">
        <f t="shared" si="13"/>
        <v>5289</v>
      </c>
      <c r="M60" s="392">
        <f t="shared" si="16"/>
        <v>1.0350293542074365</v>
      </c>
    </row>
    <row r="61" spans="1:13" s="266" customFormat="1" ht="19.149999999999999" customHeight="1" x14ac:dyDescent="0.25">
      <c r="A61" s="275"/>
      <c r="B61" s="425" t="s">
        <v>65</v>
      </c>
      <c r="C61" s="299" t="s">
        <v>167</v>
      </c>
      <c r="D61" s="370">
        <v>2603</v>
      </c>
      <c r="E61" s="371">
        <v>4008</v>
      </c>
      <c r="F61" s="635">
        <f t="shared" si="14"/>
        <v>1.539761813292355</v>
      </c>
      <c r="G61" s="370">
        <v>0</v>
      </c>
      <c r="H61" s="371">
        <v>65</v>
      </c>
      <c r="I61" s="635" t="str">
        <f t="shared" si="15"/>
        <v/>
      </c>
      <c r="J61" s="374"/>
      <c r="K61" s="370">
        <f t="shared" si="12"/>
        <v>2603</v>
      </c>
      <c r="L61" s="375">
        <f t="shared" si="13"/>
        <v>4073</v>
      </c>
      <c r="M61" s="392">
        <f t="shared" si="16"/>
        <v>1.5647330003841722</v>
      </c>
    </row>
    <row r="62" spans="1:13" s="266" customFormat="1" ht="19.149999999999999" customHeight="1" x14ac:dyDescent="0.25">
      <c r="A62" s="275"/>
      <c r="B62" s="424" t="s">
        <v>66</v>
      </c>
      <c r="C62" s="299" t="s">
        <v>168</v>
      </c>
      <c r="D62" s="370">
        <v>4661</v>
      </c>
      <c r="E62" s="371">
        <v>4708</v>
      </c>
      <c r="F62" s="635">
        <f t="shared" si="14"/>
        <v>1.0100836730315383</v>
      </c>
      <c r="G62" s="370">
        <v>522</v>
      </c>
      <c r="H62" s="371">
        <v>383</v>
      </c>
      <c r="I62" s="635">
        <f t="shared" si="15"/>
        <v>0.73371647509578541</v>
      </c>
      <c r="J62" s="374"/>
      <c r="K62" s="370">
        <f t="shared" si="12"/>
        <v>5183</v>
      </c>
      <c r="L62" s="375">
        <f t="shared" si="13"/>
        <v>5091</v>
      </c>
      <c r="M62" s="392">
        <f t="shared" si="16"/>
        <v>0.98224966235770794</v>
      </c>
    </row>
    <row r="63" spans="1:13" s="266" customFormat="1" ht="19.149999999999999" customHeight="1" x14ac:dyDescent="0.25">
      <c r="A63" s="275"/>
      <c r="B63" s="424" t="s">
        <v>67</v>
      </c>
      <c r="C63" s="299" t="s">
        <v>169</v>
      </c>
      <c r="D63" s="370">
        <v>1855</v>
      </c>
      <c r="E63" s="371">
        <v>1911</v>
      </c>
      <c r="F63" s="635">
        <f t="shared" si="14"/>
        <v>1.030188679245283</v>
      </c>
      <c r="G63" s="370">
        <v>10</v>
      </c>
      <c r="H63" s="371">
        <v>13</v>
      </c>
      <c r="I63" s="635">
        <f t="shared" si="15"/>
        <v>1.3</v>
      </c>
      <c r="J63" s="374"/>
      <c r="K63" s="370">
        <f t="shared" si="12"/>
        <v>1865</v>
      </c>
      <c r="L63" s="375">
        <f t="shared" si="13"/>
        <v>1924</v>
      </c>
      <c r="M63" s="392">
        <f t="shared" si="16"/>
        <v>1.0316353887399463</v>
      </c>
    </row>
    <row r="64" spans="1:13" s="266" customFormat="1" ht="19.149999999999999" customHeight="1" x14ac:dyDescent="0.25">
      <c r="A64" s="275"/>
      <c r="B64" s="425" t="s">
        <v>22</v>
      </c>
      <c r="C64" s="299" t="s">
        <v>170</v>
      </c>
      <c r="D64" s="370">
        <v>1847</v>
      </c>
      <c r="E64" s="371">
        <v>1742</v>
      </c>
      <c r="F64" s="635">
        <f t="shared" si="14"/>
        <v>0.94315105576610725</v>
      </c>
      <c r="G64" s="370">
        <v>340</v>
      </c>
      <c r="H64" s="371">
        <v>396</v>
      </c>
      <c r="I64" s="635">
        <f t="shared" si="15"/>
        <v>1.1647058823529413</v>
      </c>
      <c r="J64" s="374"/>
      <c r="K64" s="370">
        <f t="shared" si="12"/>
        <v>2187</v>
      </c>
      <c r="L64" s="375">
        <f t="shared" si="13"/>
        <v>2138</v>
      </c>
      <c r="M64" s="392">
        <f t="shared" si="16"/>
        <v>0.97759487882944673</v>
      </c>
    </row>
    <row r="65" spans="1:13" s="266" customFormat="1" ht="19.149999999999999" customHeight="1" x14ac:dyDescent="0.25">
      <c r="A65" s="275"/>
      <c r="B65" s="425" t="s">
        <v>24</v>
      </c>
      <c r="C65" s="299" t="s">
        <v>71</v>
      </c>
      <c r="D65" s="370">
        <v>1207</v>
      </c>
      <c r="E65" s="371">
        <v>0</v>
      </c>
      <c r="F65" s="635">
        <f t="shared" si="14"/>
        <v>0</v>
      </c>
      <c r="G65" s="370">
        <v>35</v>
      </c>
      <c r="H65" s="371">
        <v>0</v>
      </c>
      <c r="I65" s="635">
        <f t="shared" si="15"/>
        <v>0</v>
      </c>
      <c r="J65" s="374"/>
      <c r="K65" s="370">
        <f t="shared" si="12"/>
        <v>1242</v>
      </c>
      <c r="L65" s="375">
        <f t="shared" si="13"/>
        <v>0</v>
      </c>
      <c r="M65" s="392">
        <f t="shared" si="16"/>
        <v>0</v>
      </c>
    </row>
    <row r="66" spans="1:13" s="266" customFormat="1" ht="19.149999999999999" customHeight="1" x14ac:dyDescent="0.25">
      <c r="A66" s="275"/>
      <c r="B66" s="424" t="s">
        <v>26</v>
      </c>
      <c r="C66" s="299" t="s">
        <v>328</v>
      </c>
      <c r="D66" s="370">
        <v>223</v>
      </c>
      <c r="E66" s="371">
        <v>223</v>
      </c>
      <c r="F66" s="635">
        <f t="shared" si="14"/>
        <v>1</v>
      </c>
      <c r="G66" s="370">
        <v>146</v>
      </c>
      <c r="H66" s="371">
        <v>135</v>
      </c>
      <c r="I66" s="635">
        <f t="shared" si="15"/>
        <v>0.92465753424657537</v>
      </c>
      <c r="J66" s="374"/>
      <c r="K66" s="370">
        <f t="shared" si="12"/>
        <v>369</v>
      </c>
      <c r="L66" s="375">
        <f t="shared" si="13"/>
        <v>358</v>
      </c>
      <c r="M66" s="392">
        <f t="shared" si="16"/>
        <v>0.97018970189701892</v>
      </c>
    </row>
    <row r="67" spans="1:13" s="266" customFormat="1" ht="19.149999999999999" customHeight="1" x14ac:dyDescent="0.25">
      <c r="A67" s="275"/>
      <c r="B67" s="1256" t="s">
        <v>212</v>
      </c>
      <c r="C67" s="1256"/>
      <c r="D67" s="378">
        <v>26176</v>
      </c>
      <c r="E67" s="379">
        <v>26518</v>
      </c>
      <c r="F67" s="636">
        <f>IF(D67=0,"",E67/D67)</f>
        <v>1.0130654034229829</v>
      </c>
      <c r="G67" s="378">
        <v>2295</v>
      </c>
      <c r="H67" s="379">
        <v>2398</v>
      </c>
      <c r="I67" s="636">
        <f>IF(G67=0,"",H67/G67)</f>
        <v>1.0448801742919389</v>
      </c>
      <c r="J67" s="381"/>
      <c r="K67" s="622">
        <f>SUM(K55:K66)</f>
        <v>28471</v>
      </c>
      <c r="L67" s="382">
        <f>SUM(L55:L66)</f>
        <v>28916</v>
      </c>
      <c r="M67" s="634">
        <f>IF(K67=0,"",L67/K67)</f>
        <v>1.0156299392364161</v>
      </c>
    </row>
    <row r="68" spans="1:13" s="266" customFormat="1" ht="19.149999999999999" customHeight="1" x14ac:dyDescent="0.25">
      <c r="A68" s="275"/>
      <c r="B68" s="320"/>
      <c r="C68" s="914"/>
      <c r="D68" s="320"/>
      <c r="E68" s="320"/>
      <c r="F68" s="322"/>
      <c r="G68" s="321"/>
      <c r="H68" s="321"/>
      <c r="I68" s="322"/>
      <c r="J68" s="321"/>
      <c r="K68" s="321"/>
      <c r="L68" s="321"/>
      <c r="M68" s="323"/>
    </row>
    <row r="69" spans="1:13" s="266" customFormat="1" ht="19.149999999999999" customHeight="1" x14ac:dyDescent="0.25">
      <c r="A69" s="275"/>
      <c r="B69" s="320"/>
      <c r="C69" s="320"/>
      <c r="D69" s="320"/>
      <c r="E69" s="320"/>
      <c r="F69" s="322"/>
      <c r="G69" s="321"/>
      <c r="H69" s="321"/>
      <c r="I69" s="322"/>
      <c r="J69" s="321"/>
      <c r="K69" s="321"/>
      <c r="L69" s="321"/>
      <c r="M69" s="323"/>
    </row>
    <row r="70" spans="1:13" s="266" customFormat="1" ht="19.149999999999999" customHeight="1" x14ac:dyDescent="0.25">
      <c r="A70" s="275"/>
      <c r="B70" s="320"/>
      <c r="C70" s="320"/>
      <c r="D70" s="320"/>
      <c r="E70" s="320"/>
      <c r="F70" s="322"/>
      <c r="G70" s="321"/>
      <c r="H70" s="321"/>
      <c r="I70" s="322"/>
      <c r="J70" s="321"/>
      <c r="K70" s="321"/>
      <c r="L70" s="321"/>
      <c r="M70" s="323"/>
    </row>
    <row r="71" spans="1:13" s="266" customFormat="1" ht="13.15" customHeight="1" x14ac:dyDescent="0.25">
      <c r="A71" s="275"/>
      <c r="B71" s="275"/>
      <c r="C71" s="275"/>
      <c r="D71" s="275"/>
      <c r="E71" s="275"/>
      <c r="F71" s="276"/>
      <c r="G71" s="276"/>
      <c r="H71" s="276"/>
      <c r="I71" s="276"/>
      <c r="J71" s="276"/>
      <c r="K71" s="276"/>
      <c r="L71" s="276"/>
      <c r="M71" s="276"/>
    </row>
    <row r="72" spans="1:13" s="269" customFormat="1" ht="16.149999999999999" hidden="1" customHeight="1" x14ac:dyDescent="0.25">
      <c r="A72" s="293"/>
      <c r="B72" s="287" t="s">
        <v>55</v>
      </c>
      <c r="C72" s="299" t="s">
        <v>87</v>
      </c>
      <c r="D72" s="299"/>
      <c r="E72" s="299"/>
      <c r="F72" s="296"/>
      <c r="G72" s="285"/>
      <c r="H72" s="285"/>
      <c r="I72" s="417"/>
      <c r="J72" s="286"/>
      <c r="K72" s="286"/>
      <c r="L72" s="286"/>
      <c r="M72" s="294" t="e">
        <f>SUM(#REF!)/#REF!</f>
        <v>#REF!</v>
      </c>
    </row>
    <row r="73" spans="1:13" s="269" customFormat="1" ht="16.149999999999999" hidden="1" customHeight="1" x14ac:dyDescent="0.25">
      <c r="A73" s="266"/>
      <c r="B73" s="288" t="s">
        <v>57</v>
      </c>
      <c r="C73" s="299" t="s">
        <v>163</v>
      </c>
      <c r="D73" s="299"/>
      <c r="E73" s="299"/>
      <c r="F73" s="296"/>
      <c r="G73" s="285"/>
      <c r="H73" s="285"/>
      <c r="I73" s="417"/>
      <c r="J73" s="286"/>
      <c r="K73" s="286"/>
      <c r="L73" s="286"/>
      <c r="M73" s="294" t="e">
        <f>SUM(#REF!)/#REF!</f>
        <v>#REF!</v>
      </c>
    </row>
    <row r="74" spans="1:13" s="269" customFormat="1" ht="16.149999999999999" hidden="1" customHeight="1" x14ac:dyDescent="0.25">
      <c r="A74" s="266"/>
      <c r="B74" s="288" t="s">
        <v>59</v>
      </c>
      <c r="C74" s="299" t="s">
        <v>164</v>
      </c>
      <c r="D74" s="299"/>
      <c r="E74" s="299"/>
      <c r="F74" s="296"/>
      <c r="G74" s="285"/>
      <c r="H74" s="285"/>
      <c r="I74" s="417"/>
      <c r="J74" s="286"/>
      <c r="K74" s="286"/>
      <c r="L74" s="286"/>
      <c r="M74" s="294">
        <v>0</v>
      </c>
    </row>
    <row r="75" spans="1:13" s="269" customFormat="1" ht="16.149999999999999" hidden="1" customHeight="1" x14ac:dyDescent="0.25">
      <c r="A75" s="266"/>
      <c r="B75" s="287" t="s">
        <v>61</v>
      </c>
      <c r="C75" s="299" t="s">
        <v>165</v>
      </c>
      <c r="D75" s="299"/>
      <c r="E75" s="299"/>
      <c r="F75" s="296"/>
      <c r="G75" s="285"/>
      <c r="H75" s="285"/>
      <c r="I75" s="417"/>
      <c r="J75" s="286"/>
      <c r="K75" s="286"/>
      <c r="L75" s="286"/>
      <c r="M75" s="294" t="e">
        <f>SUM(#REF!)/#REF!</f>
        <v>#REF!</v>
      </c>
    </row>
    <row r="76" spans="1:13" s="269" customFormat="1" ht="16.149999999999999" hidden="1" customHeight="1" x14ac:dyDescent="0.25">
      <c r="A76" s="266"/>
      <c r="B76" s="288" t="s">
        <v>63</v>
      </c>
      <c r="C76" s="299" t="s">
        <v>166</v>
      </c>
      <c r="D76" s="299"/>
      <c r="E76" s="299"/>
      <c r="F76" s="296"/>
      <c r="G76" s="285"/>
      <c r="H76" s="285"/>
      <c r="I76" s="417"/>
      <c r="J76" s="286"/>
      <c r="K76" s="286"/>
      <c r="L76" s="286"/>
      <c r="M76" s="294" t="e">
        <f>SUM(#REF!)/#REF!</f>
        <v>#REF!</v>
      </c>
    </row>
    <row r="77" spans="1:13" s="269" customFormat="1" ht="16.149999999999999" hidden="1" customHeight="1" x14ac:dyDescent="0.25">
      <c r="A77" s="266"/>
      <c r="B77" s="288" t="s">
        <v>65</v>
      </c>
      <c r="C77" s="299" t="s">
        <v>167</v>
      </c>
      <c r="D77" s="299"/>
      <c r="E77" s="299"/>
      <c r="F77" s="296"/>
      <c r="G77" s="285"/>
      <c r="H77" s="285"/>
      <c r="I77" s="417"/>
      <c r="J77" s="286"/>
      <c r="K77" s="286"/>
      <c r="L77" s="286"/>
      <c r="M77" s="294" t="e">
        <f>SUM(#REF!)/#REF!</f>
        <v>#REF!</v>
      </c>
    </row>
    <row r="78" spans="1:13" s="269" customFormat="1" ht="16.149999999999999" hidden="1" customHeight="1" x14ac:dyDescent="0.25">
      <c r="A78" s="266"/>
      <c r="B78" s="266"/>
      <c r="C78" s="266"/>
      <c r="D78" s="266"/>
      <c r="E78" s="266"/>
      <c r="J78" s="266"/>
      <c r="K78" s="266"/>
      <c r="L78" s="266"/>
    </row>
    <row r="79" spans="1:13" s="269" customFormat="1" ht="16.149999999999999" hidden="1" customHeight="1" x14ac:dyDescent="0.25">
      <c r="A79" s="266"/>
      <c r="B79" s="266"/>
      <c r="C79" s="266"/>
      <c r="D79" s="266"/>
      <c r="E79" s="266"/>
      <c r="J79" s="266"/>
      <c r="K79" s="266"/>
      <c r="L79" s="266"/>
    </row>
    <row r="80" spans="1:13" s="269" customFormat="1" ht="16.149999999999999" hidden="1" customHeight="1" x14ac:dyDescent="0.25">
      <c r="A80" s="266"/>
      <c r="B80" s="266"/>
      <c r="C80" s="266"/>
      <c r="D80" s="266"/>
      <c r="E80" s="266"/>
      <c r="J80" s="266"/>
      <c r="K80" s="266"/>
      <c r="L80" s="266"/>
    </row>
    <row r="81" spans="1:13" s="269" customFormat="1" ht="16.149999999999999" hidden="1" customHeight="1" x14ac:dyDescent="0.25">
      <c r="A81" s="266"/>
      <c r="B81" s="266"/>
      <c r="C81" s="266"/>
      <c r="D81" s="266"/>
      <c r="E81" s="266"/>
      <c r="J81" s="266"/>
      <c r="K81" s="266"/>
      <c r="L81" s="266"/>
    </row>
    <row r="82" spans="1:13" s="269" customFormat="1" ht="16.149999999999999" hidden="1" customHeight="1" x14ac:dyDescent="0.25">
      <c r="A82" s="266"/>
      <c r="B82" s="266"/>
      <c r="C82" s="266"/>
      <c r="D82" s="266"/>
      <c r="E82" s="266"/>
      <c r="J82" s="266"/>
      <c r="K82" s="266"/>
      <c r="L82" s="266"/>
    </row>
    <row r="83" spans="1:13" s="269" customFormat="1" ht="16.149999999999999" hidden="1" customHeight="1" x14ac:dyDescent="0.25">
      <c r="A83" s="266"/>
      <c r="B83" s="266"/>
      <c r="C83" s="266"/>
      <c r="D83" s="266"/>
      <c r="E83" s="266"/>
      <c r="J83" s="266"/>
      <c r="K83" s="266"/>
      <c r="L83" s="266"/>
    </row>
    <row r="84" spans="1:13" s="269" customFormat="1" ht="16.149999999999999" hidden="1" customHeight="1" x14ac:dyDescent="0.25">
      <c r="A84" s="266"/>
      <c r="B84" s="266"/>
      <c r="C84" s="266"/>
      <c r="D84" s="266"/>
      <c r="E84" s="266"/>
      <c r="J84" s="266"/>
      <c r="K84" s="266"/>
      <c r="L84" s="266"/>
    </row>
    <row r="85" spans="1:13" s="269" customFormat="1" ht="16.149999999999999" hidden="1" customHeight="1" x14ac:dyDescent="0.25">
      <c r="A85" s="266"/>
      <c r="B85" s="266"/>
      <c r="C85" s="266"/>
      <c r="D85" s="266"/>
      <c r="E85" s="266"/>
      <c r="J85" s="266"/>
      <c r="K85" s="266"/>
      <c r="L85" s="266"/>
    </row>
    <row r="86" spans="1:13" s="269" customFormat="1" ht="16.149999999999999" hidden="1" customHeight="1" x14ac:dyDescent="0.25">
      <c r="A86" s="266"/>
      <c r="B86" s="266"/>
      <c r="C86" s="266"/>
      <c r="D86" s="266"/>
      <c r="E86" s="266"/>
      <c r="J86" s="266"/>
      <c r="K86" s="266"/>
      <c r="L86" s="266"/>
    </row>
    <row r="87" spans="1:13" s="269" customFormat="1" ht="16.149999999999999" hidden="1" customHeight="1" x14ac:dyDescent="0.25">
      <c r="A87" s="266"/>
      <c r="B87" s="266"/>
      <c r="C87" s="266"/>
      <c r="D87" s="266"/>
      <c r="E87" s="266"/>
      <c r="J87" s="266"/>
      <c r="K87" s="266"/>
      <c r="L87" s="266"/>
    </row>
    <row r="88" spans="1:13" s="269" customFormat="1" ht="16.149999999999999" hidden="1" customHeight="1" x14ac:dyDescent="0.25">
      <c r="A88" s="266"/>
      <c r="B88" s="266"/>
      <c r="C88" s="266"/>
      <c r="D88" s="266"/>
      <c r="E88" s="266"/>
      <c r="J88" s="266"/>
      <c r="K88" s="266"/>
      <c r="L88" s="266"/>
    </row>
    <row r="89" spans="1:13" s="269" customFormat="1" ht="16.149999999999999" hidden="1" customHeight="1" x14ac:dyDescent="0.25">
      <c r="A89" s="266"/>
      <c r="B89" s="266"/>
      <c r="C89" s="266"/>
      <c r="D89" s="266"/>
      <c r="E89" s="266"/>
      <c r="J89" s="266"/>
      <c r="K89" s="266"/>
      <c r="L89" s="266"/>
    </row>
    <row r="90" spans="1:13" s="269" customFormat="1" ht="16.149999999999999" hidden="1" customHeight="1" x14ac:dyDescent="0.25">
      <c r="A90" s="266"/>
      <c r="B90" s="266"/>
      <c r="C90" s="266"/>
      <c r="D90" s="266"/>
      <c r="E90" s="266"/>
      <c r="J90" s="266"/>
      <c r="K90" s="266"/>
      <c r="L90" s="266"/>
    </row>
    <row r="91" spans="1:13" s="269" customFormat="1" ht="16.149999999999999" hidden="1" customHeight="1" x14ac:dyDescent="0.25">
      <c r="A91" s="282"/>
      <c r="B91" s="282"/>
      <c r="C91" s="282"/>
      <c r="D91" s="282"/>
      <c r="E91" s="282"/>
      <c r="F91" s="271"/>
      <c r="G91" s="271"/>
      <c r="H91" s="271"/>
      <c r="I91" s="271"/>
      <c r="J91" s="282"/>
      <c r="K91" s="282"/>
      <c r="L91" s="282"/>
      <c r="M91" s="271"/>
    </row>
    <row r="92" spans="1:13" s="269" customFormat="1" ht="16.149999999999999" hidden="1" customHeight="1" x14ac:dyDescent="0.25">
      <c r="A92" s="282"/>
      <c r="B92" s="282"/>
      <c r="C92" s="282"/>
      <c r="D92" s="282"/>
      <c r="E92" s="282"/>
      <c r="F92" s="271"/>
      <c r="G92" s="271"/>
      <c r="H92" s="271"/>
      <c r="I92" s="271"/>
      <c r="J92" s="282"/>
      <c r="K92" s="282"/>
      <c r="L92" s="282"/>
      <c r="M92" s="271"/>
    </row>
    <row r="93" spans="1:13" s="269" customFormat="1" ht="16.149999999999999" hidden="1" customHeight="1" x14ac:dyDescent="0.25">
      <c r="A93" s="282"/>
      <c r="B93" s="282"/>
      <c r="C93" s="282"/>
      <c r="D93" s="282"/>
      <c r="E93" s="282"/>
      <c r="F93" s="271"/>
      <c r="G93" s="271"/>
      <c r="H93" s="271"/>
      <c r="I93" s="271"/>
      <c r="J93" s="282"/>
      <c r="K93" s="282"/>
      <c r="L93" s="282"/>
      <c r="M93" s="271"/>
    </row>
    <row r="94" spans="1:13" s="269" customFormat="1" ht="16.149999999999999" hidden="1" customHeight="1" x14ac:dyDescent="0.25">
      <c r="A94" s="282"/>
      <c r="B94" s="282"/>
      <c r="C94" s="282"/>
      <c r="D94" s="282"/>
      <c r="E94" s="282"/>
      <c r="F94" s="271"/>
      <c r="G94" s="271"/>
      <c r="H94" s="271"/>
      <c r="I94" s="271"/>
      <c r="J94" s="282"/>
      <c r="K94" s="282"/>
      <c r="L94" s="282"/>
      <c r="M94" s="271"/>
    </row>
    <row r="95" spans="1:13" s="269" customFormat="1" ht="16.149999999999999" hidden="1" customHeight="1" x14ac:dyDescent="0.25">
      <c r="A95" s="282"/>
      <c r="B95" s="282"/>
      <c r="C95" s="282"/>
      <c r="D95" s="282"/>
      <c r="E95" s="282"/>
      <c r="F95" s="271"/>
      <c r="G95" s="271"/>
      <c r="H95" s="271"/>
      <c r="I95" s="271"/>
      <c r="J95" s="282"/>
      <c r="K95" s="282"/>
      <c r="L95" s="282"/>
      <c r="M95" s="271"/>
    </row>
    <row r="96" spans="1:13" s="269" customFormat="1" ht="16.149999999999999" hidden="1" customHeight="1" x14ac:dyDescent="0.25">
      <c r="A96" s="282"/>
      <c r="B96" s="282"/>
      <c r="C96" s="282"/>
      <c r="D96" s="282"/>
      <c r="E96" s="282"/>
      <c r="F96" s="271"/>
      <c r="G96" s="271"/>
      <c r="H96" s="271"/>
      <c r="I96" s="271"/>
      <c r="J96" s="282"/>
      <c r="K96" s="282"/>
      <c r="L96" s="282"/>
      <c r="M96" s="271"/>
    </row>
    <row r="97" spans="1:24" s="269" customFormat="1" ht="16.149999999999999" hidden="1" customHeight="1" x14ac:dyDescent="0.25">
      <c r="A97" s="282"/>
      <c r="B97" s="282"/>
      <c r="C97" s="282"/>
      <c r="D97" s="282"/>
      <c r="E97" s="282"/>
      <c r="F97" s="271"/>
      <c r="G97" s="271"/>
      <c r="H97" s="271"/>
      <c r="I97" s="271"/>
      <c r="J97" s="282"/>
      <c r="K97" s="282"/>
      <c r="L97" s="282"/>
      <c r="M97" s="271"/>
    </row>
    <row r="98" spans="1:24" s="269" customFormat="1" ht="16.149999999999999" hidden="1" customHeight="1" x14ac:dyDescent="0.25">
      <c r="A98" s="282"/>
      <c r="B98" s="282"/>
      <c r="C98" s="282"/>
      <c r="D98" s="282"/>
      <c r="E98" s="282"/>
      <c r="F98" s="271"/>
      <c r="G98" s="271"/>
      <c r="H98" s="271"/>
      <c r="I98" s="271"/>
      <c r="J98" s="282"/>
      <c r="K98" s="282"/>
      <c r="L98" s="282"/>
      <c r="M98" s="271"/>
    </row>
    <row r="99" spans="1:24" s="269" customFormat="1" ht="16.149999999999999" hidden="1" customHeight="1" x14ac:dyDescent="0.25">
      <c r="A99" s="282"/>
      <c r="B99" s="282"/>
      <c r="C99" s="282"/>
      <c r="D99" s="282"/>
      <c r="E99" s="282"/>
      <c r="F99" s="271"/>
      <c r="G99" s="271"/>
      <c r="H99" s="271"/>
      <c r="I99" s="271"/>
      <c r="J99" s="282"/>
      <c r="K99" s="282"/>
      <c r="L99" s="282"/>
      <c r="M99" s="271"/>
    </row>
    <row r="100" spans="1:24" s="269" customFormat="1" ht="16.149999999999999" hidden="1" customHeight="1" x14ac:dyDescent="0.25">
      <c r="A100" s="282"/>
      <c r="B100" s="282"/>
      <c r="C100" s="282"/>
      <c r="D100" s="282"/>
      <c r="E100" s="282"/>
      <c r="F100" s="271"/>
      <c r="G100" s="271"/>
      <c r="H100" s="271"/>
      <c r="I100" s="271"/>
      <c r="J100" s="282"/>
      <c r="K100" s="282"/>
      <c r="L100" s="282"/>
      <c r="M100" s="271"/>
    </row>
    <row r="101" spans="1:24" s="269" customFormat="1" ht="16.149999999999999" hidden="1" customHeight="1" x14ac:dyDescent="0.25">
      <c r="A101" s="282"/>
      <c r="B101" s="282"/>
      <c r="C101" s="282"/>
      <c r="D101" s="282"/>
      <c r="E101" s="282"/>
      <c r="F101" s="271"/>
      <c r="G101" s="271"/>
      <c r="H101" s="271"/>
      <c r="I101" s="271"/>
      <c r="J101" s="282"/>
      <c r="K101" s="282"/>
      <c r="L101" s="282"/>
      <c r="M101" s="271"/>
    </row>
    <row r="102" spans="1:24" s="269" customFormat="1" ht="16.149999999999999" hidden="1" customHeight="1" x14ac:dyDescent="0.25">
      <c r="A102" s="282"/>
      <c r="B102" s="282"/>
      <c r="C102" s="282"/>
      <c r="D102" s="282"/>
      <c r="E102" s="282"/>
      <c r="F102" s="271"/>
      <c r="G102" s="271"/>
      <c r="H102" s="271"/>
      <c r="I102" s="271"/>
      <c r="J102" s="282"/>
      <c r="K102" s="282"/>
      <c r="L102" s="282"/>
      <c r="M102" s="271"/>
    </row>
    <row r="103" spans="1:24" s="269" customFormat="1" ht="16.149999999999999" hidden="1" customHeight="1" x14ac:dyDescent="0.25">
      <c r="A103" s="282"/>
      <c r="B103" s="282"/>
      <c r="C103" s="282"/>
      <c r="D103" s="282"/>
      <c r="E103" s="282"/>
      <c r="F103" s="271"/>
      <c r="G103" s="271"/>
      <c r="H103" s="271"/>
      <c r="I103" s="271"/>
      <c r="J103" s="282"/>
      <c r="K103" s="282"/>
      <c r="L103" s="282"/>
      <c r="M103" s="271"/>
    </row>
    <row r="104" spans="1:24" s="269" customFormat="1" ht="16.149999999999999" hidden="1" customHeight="1" x14ac:dyDescent="0.25">
      <c r="A104" s="282"/>
      <c r="B104" s="282"/>
      <c r="C104" s="282"/>
      <c r="D104" s="282"/>
      <c r="E104" s="282"/>
      <c r="F104" s="271"/>
      <c r="G104" s="271"/>
      <c r="H104" s="271"/>
      <c r="I104" s="271"/>
      <c r="J104" s="282"/>
      <c r="K104" s="282"/>
      <c r="L104" s="282"/>
      <c r="M104" s="271"/>
    </row>
    <row r="105" spans="1:24" s="269" customFormat="1" ht="16.149999999999999" hidden="1" customHeight="1" x14ac:dyDescent="0.25">
      <c r="A105" s="282"/>
      <c r="B105" s="282"/>
      <c r="C105" s="282"/>
      <c r="D105" s="282"/>
      <c r="E105" s="282"/>
      <c r="F105" s="271"/>
      <c r="G105" s="271"/>
      <c r="H105" s="271"/>
      <c r="I105" s="271"/>
      <c r="J105" s="282"/>
      <c r="K105" s="282"/>
      <c r="L105" s="282"/>
      <c r="M105" s="271"/>
    </row>
    <row r="106" spans="1:24" s="269" customFormat="1" ht="16.149999999999999" hidden="1" customHeight="1" x14ac:dyDescent="0.25">
      <c r="A106" s="282"/>
      <c r="B106" s="282"/>
      <c r="C106" s="282"/>
      <c r="D106" s="282"/>
      <c r="E106" s="282"/>
      <c r="F106" s="271"/>
      <c r="G106" s="271"/>
      <c r="H106" s="271"/>
      <c r="I106" s="271"/>
      <c r="J106" s="282"/>
      <c r="K106" s="282"/>
      <c r="L106" s="282"/>
      <c r="M106" s="271"/>
    </row>
    <row r="107" spans="1:24" s="269" customFormat="1" ht="16.149999999999999" hidden="1" customHeight="1" x14ac:dyDescent="0.25">
      <c r="A107" s="282"/>
      <c r="B107" s="282"/>
      <c r="C107" s="282"/>
      <c r="D107" s="282"/>
      <c r="E107" s="282"/>
      <c r="F107" s="271"/>
      <c r="G107" s="271"/>
      <c r="H107" s="271"/>
      <c r="I107" s="271"/>
      <c r="J107" s="282"/>
      <c r="K107" s="282"/>
      <c r="L107" s="282"/>
      <c r="M107" s="271"/>
    </row>
    <row r="108" spans="1:24" s="269" customFormat="1" ht="16.149999999999999" hidden="1" customHeight="1" x14ac:dyDescent="0.25">
      <c r="A108" s="282"/>
      <c r="B108" s="282"/>
      <c r="C108" s="282"/>
      <c r="D108" s="282"/>
      <c r="E108" s="282"/>
      <c r="F108" s="271"/>
      <c r="G108" s="271"/>
      <c r="H108" s="271"/>
      <c r="I108" s="271"/>
      <c r="J108" s="282"/>
      <c r="K108" s="282"/>
      <c r="L108" s="282"/>
      <c r="M108" s="271"/>
    </row>
    <row r="109" spans="1:24" s="282" customFormat="1" ht="16.149999999999999" hidden="1" customHeight="1" x14ac:dyDescent="0.25">
      <c r="F109" s="271"/>
      <c r="G109" s="271"/>
      <c r="H109" s="271"/>
      <c r="I109" s="271"/>
      <c r="M109" s="271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9"/>
    </row>
    <row r="110" spans="1:24" s="282" customFormat="1" ht="16.149999999999999" hidden="1" customHeight="1" x14ac:dyDescent="0.25">
      <c r="F110" s="271"/>
      <c r="G110" s="271"/>
      <c r="H110" s="271"/>
      <c r="I110" s="271"/>
      <c r="M110" s="271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</row>
    <row r="111" spans="1:24" s="282" customFormat="1" ht="16.149999999999999" hidden="1" customHeight="1" x14ac:dyDescent="0.25">
      <c r="F111" s="271"/>
      <c r="G111" s="271"/>
      <c r="H111" s="271"/>
      <c r="I111" s="271"/>
      <c r="M111" s="271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  <c r="X111" s="269"/>
    </row>
    <row r="112" spans="1:24" s="282" customFormat="1" ht="16.149999999999999" hidden="1" customHeight="1" x14ac:dyDescent="0.25">
      <c r="F112" s="271"/>
      <c r="G112" s="271"/>
      <c r="H112" s="271"/>
      <c r="I112" s="271"/>
      <c r="M112" s="271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</row>
    <row r="113" spans="6:24" s="282" customFormat="1" ht="16.149999999999999" hidden="1" customHeight="1" x14ac:dyDescent="0.25">
      <c r="F113" s="271"/>
      <c r="G113" s="271"/>
      <c r="H113" s="271"/>
      <c r="I113" s="271"/>
      <c r="M113" s="271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</row>
    <row r="114" spans="6:24" s="282" customFormat="1" ht="16.149999999999999" hidden="1" customHeight="1" x14ac:dyDescent="0.25">
      <c r="F114" s="271"/>
      <c r="G114" s="271"/>
      <c r="H114" s="271"/>
      <c r="I114" s="271"/>
      <c r="M114" s="271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</row>
    <row r="115" spans="6:24" s="282" customFormat="1" ht="16.149999999999999" hidden="1" customHeight="1" x14ac:dyDescent="0.25">
      <c r="F115" s="271"/>
      <c r="G115" s="271"/>
      <c r="H115" s="271"/>
      <c r="I115" s="271"/>
      <c r="M115" s="271"/>
      <c r="N115" s="269"/>
      <c r="O115" s="269"/>
      <c r="P115" s="269"/>
      <c r="Q115" s="269"/>
      <c r="R115" s="269"/>
      <c r="S115" s="269"/>
      <c r="T115" s="269"/>
      <c r="U115" s="269"/>
      <c r="V115" s="269"/>
      <c r="W115" s="269"/>
      <c r="X115" s="269"/>
    </row>
    <row r="116" spans="6:24" s="282" customFormat="1" ht="16.149999999999999" hidden="1" customHeight="1" x14ac:dyDescent="0.25">
      <c r="F116" s="271"/>
      <c r="G116" s="271"/>
      <c r="H116" s="271"/>
      <c r="I116" s="271"/>
      <c r="M116" s="271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  <c r="X116" s="269"/>
    </row>
    <row r="117" spans="6:24" s="282" customFormat="1" ht="16.149999999999999" hidden="1" customHeight="1" x14ac:dyDescent="0.25">
      <c r="F117" s="271"/>
      <c r="G117" s="271"/>
      <c r="H117" s="271"/>
      <c r="I117" s="271"/>
      <c r="M117" s="271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  <c r="X117" s="269"/>
    </row>
    <row r="118" spans="6:24" s="282" customFormat="1" ht="16.149999999999999" hidden="1" customHeight="1" x14ac:dyDescent="0.25">
      <c r="F118" s="271"/>
      <c r="G118" s="271"/>
      <c r="H118" s="271"/>
      <c r="I118" s="271"/>
      <c r="M118" s="271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</row>
    <row r="119" spans="6:24" s="282" customFormat="1" ht="16.149999999999999" hidden="1" customHeight="1" x14ac:dyDescent="0.25">
      <c r="F119" s="271"/>
      <c r="G119" s="271"/>
      <c r="H119" s="271"/>
      <c r="I119" s="271"/>
      <c r="M119" s="271"/>
      <c r="N119" s="269"/>
      <c r="O119" s="269"/>
      <c r="P119" s="269"/>
      <c r="Q119" s="269"/>
      <c r="R119" s="269"/>
      <c r="S119" s="269"/>
      <c r="T119" s="269"/>
      <c r="U119" s="269"/>
      <c r="V119" s="269"/>
      <c r="W119" s="269"/>
      <c r="X119" s="269"/>
    </row>
    <row r="120" spans="6:24" s="282" customFormat="1" ht="16.149999999999999" hidden="1" customHeight="1" x14ac:dyDescent="0.25">
      <c r="F120" s="271"/>
      <c r="G120" s="271"/>
      <c r="H120" s="271"/>
      <c r="I120" s="271"/>
      <c r="M120" s="271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</row>
    <row r="121" spans="6:24" s="282" customFormat="1" ht="16.149999999999999" hidden="1" customHeight="1" x14ac:dyDescent="0.25">
      <c r="F121" s="271"/>
      <c r="G121" s="271"/>
      <c r="H121" s="271"/>
      <c r="I121" s="271"/>
      <c r="M121" s="271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  <c r="X121" s="269"/>
    </row>
    <row r="122" spans="6:24" s="282" customFormat="1" ht="16.149999999999999" hidden="1" customHeight="1" x14ac:dyDescent="0.25">
      <c r="F122" s="271"/>
      <c r="G122" s="271"/>
      <c r="H122" s="271"/>
      <c r="I122" s="271"/>
      <c r="M122" s="271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</row>
    <row r="123" spans="6:24" s="282" customFormat="1" ht="16.149999999999999" hidden="1" customHeight="1" x14ac:dyDescent="0.25">
      <c r="F123" s="271"/>
      <c r="G123" s="271"/>
      <c r="H123" s="271"/>
      <c r="I123" s="271"/>
      <c r="M123" s="271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</row>
    <row r="124" spans="6:24" s="282" customFormat="1" ht="16.149999999999999" hidden="1" customHeight="1" x14ac:dyDescent="0.25">
      <c r="F124" s="271"/>
      <c r="G124" s="271"/>
      <c r="H124" s="271"/>
      <c r="I124" s="271"/>
      <c r="M124" s="271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</row>
    <row r="125" spans="6:24" s="282" customFormat="1" ht="16.149999999999999" hidden="1" customHeight="1" x14ac:dyDescent="0.25">
      <c r="F125" s="271"/>
      <c r="G125" s="271"/>
      <c r="H125" s="271"/>
      <c r="I125" s="271"/>
      <c r="M125" s="271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</row>
    <row r="126" spans="6:24" s="282" customFormat="1" ht="16.149999999999999" hidden="1" customHeight="1" x14ac:dyDescent="0.25">
      <c r="F126" s="271"/>
      <c r="G126" s="271"/>
      <c r="H126" s="271"/>
      <c r="I126" s="271"/>
      <c r="M126" s="271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</row>
    <row r="127" spans="6:24" s="282" customFormat="1" ht="16.149999999999999" hidden="1" customHeight="1" x14ac:dyDescent="0.25">
      <c r="F127" s="271"/>
      <c r="G127" s="271"/>
      <c r="H127" s="271"/>
      <c r="I127" s="271"/>
      <c r="M127" s="271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</row>
    <row r="128" spans="6:24" s="282" customFormat="1" ht="16.149999999999999" hidden="1" customHeight="1" x14ac:dyDescent="0.25">
      <c r="F128" s="271"/>
      <c r="G128" s="271"/>
      <c r="H128" s="271"/>
      <c r="I128" s="271"/>
      <c r="M128" s="271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</row>
    <row r="129" spans="6:24" s="282" customFormat="1" ht="16.149999999999999" hidden="1" customHeight="1" x14ac:dyDescent="0.25">
      <c r="F129" s="271"/>
      <c r="G129" s="271"/>
      <c r="H129" s="271"/>
      <c r="I129" s="271"/>
      <c r="M129" s="271"/>
      <c r="N129" s="269"/>
      <c r="O129" s="269"/>
      <c r="P129" s="269"/>
      <c r="Q129" s="269"/>
      <c r="R129" s="269"/>
      <c r="S129" s="269"/>
      <c r="T129" s="269"/>
      <c r="U129" s="269"/>
      <c r="V129" s="269"/>
      <c r="W129" s="269"/>
      <c r="X129" s="269"/>
    </row>
    <row r="130" spans="6:24" s="282" customFormat="1" ht="16.149999999999999" hidden="1" customHeight="1" x14ac:dyDescent="0.25">
      <c r="F130" s="271"/>
      <c r="G130" s="271"/>
      <c r="H130" s="271"/>
      <c r="I130" s="271"/>
      <c r="M130" s="271"/>
      <c r="N130" s="269"/>
      <c r="O130" s="269"/>
      <c r="P130" s="269"/>
      <c r="Q130" s="269"/>
      <c r="R130" s="269"/>
      <c r="S130" s="269"/>
      <c r="T130" s="269"/>
      <c r="U130" s="269"/>
      <c r="V130" s="269"/>
      <c r="W130" s="269"/>
      <c r="X130" s="269"/>
    </row>
    <row r="131" spans="6:24" s="282" customFormat="1" ht="16.149999999999999" hidden="1" customHeight="1" x14ac:dyDescent="0.25">
      <c r="F131" s="271"/>
      <c r="G131" s="271"/>
      <c r="H131" s="271"/>
      <c r="I131" s="271"/>
      <c r="M131" s="271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269"/>
    </row>
    <row r="132" spans="6:24" s="282" customFormat="1" ht="16.149999999999999" hidden="1" customHeight="1" x14ac:dyDescent="0.25">
      <c r="F132" s="271"/>
      <c r="G132" s="271"/>
      <c r="H132" s="271"/>
      <c r="I132" s="271"/>
      <c r="M132" s="271"/>
      <c r="N132" s="269"/>
      <c r="O132" s="269"/>
      <c r="P132" s="269"/>
      <c r="Q132" s="269"/>
      <c r="R132" s="269"/>
      <c r="S132" s="269"/>
      <c r="T132" s="269"/>
      <c r="U132" s="269"/>
      <c r="V132" s="269"/>
      <c r="W132" s="269"/>
      <c r="X132" s="269"/>
    </row>
    <row r="133" spans="6:24" s="282" customFormat="1" ht="16.149999999999999" hidden="1" customHeight="1" x14ac:dyDescent="0.25">
      <c r="F133" s="271"/>
      <c r="G133" s="271"/>
      <c r="H133" s="271"/>
      <c r="I133" s="271"/>
      <c r="M133" s="271"/>
      <c r="N133" s="269"/>
      <c r="O133" s="269"/>
      <c r="P133" s="269"/>
      <c r="Q133" s="269"/>
      <c r="R133" s="269"/>
      <c r="S133" s="269"/>
      <c r="T133" s="269"/>
      <c r="U133" s="269"/>
      <c r="V133" s="269"/>
      <c r="W133" s="269"/>
      <c r="X133" s="269"/>
    </row>
    <row r="134" spans="6:24" s="282" customFormat="1" ht="16.149999999999999" hidden="1" customHeight="1" x14ac:dyDescent="0.25">
      <c r="F134" s="271"/>
      <c r="G134" s="271"/>
      <c r="H134" s="271"/>
      <c r="I134" s="271"/>
      <c r="M134" s="271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</row>
    <row r="135" spans="6:24" s="282" customFormat="1" ht="16.149999999999999" hidden="1" customHeight="1" x14ac:dyDescent="0.25">
      <c r="F135" s="271"/>
      <c r="G135" s="271"/>
      <c r="H135" s="271"/>
      <c r="I135" s="271"/>
      <c r="M135" s="271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</row>
    <row r="136" spans="6:24" s="282" customFormat="1" ht="16.149999999999999" hidden="1" customHeight="1" x14ac:dyDescent="0.25">
      <c r="F136" s="271"/>
      <c r="G136" s="271"/>
      <c r="H136" s="271"/>
      <c r="I136" s="271"/>
      <c r="M136" s="271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  <c r="X136" s="269"/>
    </row>
    <row r="137" spans="6:24" s="282" customFormat="1" ht="16.149999999999999" hidden="1" customHeight="1" x14ac:dyDescent="0.25">
      <c r="F137" s="271"/>
      <c r="G137" s="271"/>
      <c r="H137" s="271"/>
      <c r="I137" s="271"/>
      <c r="M137" s="271"/>
      <c r="N137" s="269"/>
      <c r="O137" s="269"/>
      <c r="P137" s="269"/>
      <c r="Q137" s="269"/>
      <c r="R137" s="269"/>
      <c r="S137" s="269"/>
      <c r="T137" s="269"/>
      <c r="U137" s="269"/>
      <c r="V137" s="269"/>
      <c r="W137" s="269"/>
      <c r="X137" s="269"/>
    </row>
    <row r="138" spans="6:24" s="282" customFormat="1" ht="16.149999999999999" hidden="1" customHeight="1" x14ac:dyDescent="0.25">
      <c r="F138" s="271"/>
      <c r="G138" s="271"/>
      <c r="H138" s="271"/>
      <c r="I138" s="271"/>
      <c r="M138" s="271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</row>
    <row r="139" spans="6:24" s="282" customFormat="1" ht="16.149999999999999" hidden="1" customHeight="1" x14ac:dyDescent="0.25">
      <c r="F139" s="271"/>
      <c r="G139" s="271"/>
      <c r="H139" s="271"/>
      <c r="I139" s="271"/>
      <c r="M139" s="271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  <c r="X139" s="269"/>
    </row>
    <row r="140" spans="6:24" s="282" customFormat="1" ht="16.149999999999999" hidden="1" customHeight="1" x14ac:dyDescent="0.25">
      <c r="F140" s="271"/>
      <c r="G140" s="271"/>
      <c r="H140" s="271"/>
      <c r="I140" s="271"/>
      <c r="M140" s="271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  <c r="X140" s="269"/>
    </row>
    <row r="141" spans="6:24" s="282" customFormat="1" ht="16.149999999999999" hidden="1" customHeight="1" x14ac:dyDescent="0.25">
      <c r="F141" s="271"/>
      <c r="G141" s="271"/>
      <c r="H141" s="271"/>
      <c r="I141" s="271"/>
      <c r="M141" s="271"/>
      <c r="N141" s="269"/>
      <c r="O141" s="269"/>
      <c r="P141" s="269"/>
      <c r="Q141" s="269"/>
      <c r="R141" s="269"/>
      <c r="S141" s="269"/>
      <c r="T141" s="269"/>
      <c r="U141" s="269"/>
      <c r="V141" s="269"/>
      <c r="W141" s="269"/>
      <c r="X141" s="269"/>
    </row>
    <row r="142" spans="6:24" s="282" customFormat="1" ht="16.149999999999999" hidden="1" customHeight="1" x14ac:dyDescent="0.25">
      <c r="F142" s="271"/>
      <c r="G142" s="271"/>
      <c r="H142" s="271"/>
      <c r="I142" s="271"/>
      <c r="M142" s="271"/>
      <c r="N142" s="269"/>
      <c r="O142" s="269"/>
      <c r="P142" s="269"/>
      <c r="Q142" s="269"/>
      <c r="R142" s="269"/>
      <c r="S142" s="269"/>
      <c r="T142" s="269"/>
      <c r="U142" s="269"/>
      <c r="V142" s="269"/>
      <c r="W142" s="269"/>
      <c r="X142" s="269"/>
    </row>
    <row r="143" spans="6:24" s="282" customFormat="1" ht="16.149999999999999" hidden="1" customHeight="1" x14ac:dyDescent="0.25">
      <c r="F143" s="271"/>
      <c r="G143" s="271"/>
      <c r="H143" s="271"/>
      <c r="I143" s="271"/>
      <c r="M143" s="271"/>
      <c r="N143" s="269"/>
      <c r="O143" s="269"/>
      <c r="P143" s="269"/>
      <c r="Q143" s="269"/>
      <c r="R143" s="269"/>
      <c r="S143" s="269"/>
      <c r="T143" s="269"/>
      <c r="U143" s="269"/>
      <c r="V143" s="269"/>
      <c r="W143" s="269"/>
      <c r="X143" s="269"/>
    </row>
    <row r="144" spans="6:24" s="282" customFormat="1" ht="16.149999999999999" hidden="1" customHeight="1" x14ac:dyDescent="0.25">
      <c r="F144" s="271"/>
      <c r="G144" s="271"/>
      <c r="H144" s="271"/>
      <c r="I144" s="271"/>
      <c r="M144" s="271"/>
      <c r="N144" s="269"/>
      <c r="O144" s="269"/>
      <c r="P144" s="269"/>
      <c r="Q144" s="269"/>
      <c r="R144" s="269"/>
      <c r="S144" s="269"/>
      <c r="T144" s="269"/>
      <c r="U144" s="269"/>
      <c r="V144" s="269"/>
      <c r="W144" s="269"/>
      <c r="X144" s="269"/>
    </row>
    <row r="145" spans="6:24" s="282" customFormat="1" ht="16.149999999999999" hidden="1" customHeight="1" x14ac:dyDescent="0.25">
      <c r="F145" s="271"/>
      <c r="G145" s="271"/>
      <c r="H145" s="271"/>
      <c r="I145" s="271"/>
      <c r="M145" s="271"/>
      <c r="N145" s="269"/>
      <c r="O145" s="269"/>
      <c r="P145" s="269"/>
      <c r="Q145" s="269"/>
      <c r="R145" s="269"/>
      <c r="S145" s="269"/>
      <c r="T145" s="269"/>
      <c r="U145" s="269"/>
      <c r="V145" s="269"/>
      <c r="W145" s="269"/>
      <c r="X145" s="269"/>
    </row>
    <row r="146" spans="6:24" s="282" customFormat="1" ht="16.149999999999999" hidden="1" customHeight="1" x14ac:dyDescent="0.25">
      <c r="F146" s="271"/>
      <c r="G146" s="271"/>
      <c r="H146" s="271"/>
      <c r="I146" s="271"/>
      <c r="M146" s="271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69"/>
    </row>
    <row r="147" spans="6:24" s="282" customFormat="1" ht="16.149999999999999" hidden="1" customHeight="1" x14ac:dyDescent="0.25">
      <c r="F147" s="271"/>
      <c r="G147" s="271"/>
      <c r="H147" s="271"/>
      <c r="I147" s="271"/>
      <c r="M147" s="271"/>
      <c r="N147" s="269"/>
      <c r="O147" s="269"/>
      <c r="P147" s="269"/>
      <c r="Q147" s="269"/>
      <c r="R147" s="269"/>
      <c r="S147" s="269"/>
      <c r="T147" s="269"/>
      <c r="U147" s="269"/>
      <c r="V147" s="269"/>
      <c r="W147" s="269"/>
      <c r="X147" s="269"/>
    </row>
    <row r="148" spans="6:24" s="282" customFormat="1" ht="15" hidden="1" x14ac:dyDescent="0.25">
      <c r="F148" s="271"/>
      <c r="G148" s="271"/>
      <c r="H148" s="271"/>
      <c r="I148" s="271"/>
      <c r="M148" s="271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  <c r="X148" s="269"/>
    </row>
    <row r="149" spans="6:24" s="282" customFormat="1" ht="15" hidden="1" x14ac:dyDescent="0.25">
      <c r="F149" s="271"/>
      <c r="G149" s="271"/>
      <c r="H149" s="271"/>
      <c r="I149" s="271"/>
      <c r="M149" s="271"/>
      <c r="N149" s="269"/>
      <c r="O149" s="269"/>
      <c r="P149" s="269"/>
      <c r="Q149" s="269"/>
      <c r="R149" s="269"/>
      <c r="S149" s="269"/>
      <c r="T149" s="269"/>
      <c r="U149" s="269"/>
      <c r="V149" s="269"/>
      <c r="W149" s="269"/>
      <c r="X149" s="269"/>
    </row>
    <row r="150" spans="6:24" s="282" customFormat="1" ht="15" hidden="1" x14ac:dyDescent="0.25">
      <c r="F150" s="271"/>
      <c r="G150" s="271"/>
      <c r="H150" s="271"/>
      <c r="I150" s="271"/>
      <c r="M150" s="271"/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</row>
    <row r="151" spans="6:24" s="282" customFormat="1" ht="15" hidden="1" x14ac:dyDescent="0.25">
      <c r="F151" s="271"/>
      <c r="G151" s="271"/>
      <c r="H151" s="271"/>
      <c r="I151" s="271"/>
      <c r="M151" s="271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</row>
    <row r="152" spans="6:24" s="282" customFormat="1" ht="15" hidden="1" x14ac:dyDescent="0.25">
      <c r="F152" s="271"/>
      <c r="G152" s="271"/>
      <c r="H152" s="271"/>
      <c r="I152" s="271"/>
      <c r="M152" s="271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  <c r="X152" s="269"/>
    </row>
    <row r="153" spans="6:24" s="282" customFormat="1" ht="15" hidden="1" x14ac:dyDescent="0.25">
      <c r="F153" s="271"/>
      <c r="G153" s="271"/>
      <c r="H153" s="271"/>
      <c r="I153" s="271"/>
      <c r="M153" s="271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</row>
    <row r="154" spans="6:24" s="282" customFormat="1" ht="15" hidden="1" x14ac:dyDescent="0.25">
      <c r="F154" s="271"/>
      <c r="G154" s="271"/>
      <c r="H154" s="271"/>
      <c r="I154" s="271"/>
      <c r="M154" s="271"/>
      <c r="N154" s="269"/>
      <c r="O154" s="269"/>
      <c r="P154" s="269"/>
      <c r="Q154" s="269"/>
      <c r="R154" s="269"/>
      <c r="S154" s="269"/>
      <c r="T154" s="269"/>
      <c r="U154" s="269"/>
      <c r="V154" s="269"/>
      <c r="W154" s="269"/>
      <c r="X154" s="269"/>
    </row>
    <row r="155" spans="6:24" s="282" customFormat="1" ht="15" hidden="1" x14ac:dyDescent="0.25">
      <c r="F155" s="271"/>
      <c r="G155" s="271"/>
      <c r="H155" s="271"/>
      <c r="I155" s="271"/>
      <c r="M155" s="271"/>
      <c r="N155" s="269"/>
      <c r="O155" s="269"/>
      <c r="P155" s="269"/>
      <c r="Q155" s="269"/>
      <c r="R155" s="269"/>
      <c r="S155" s="269"/>
      <c r="T155" s="269"/>
      <c r="U155" s="269"/>
      <c r="V155" s="269"/>
      <c r="W155" s="269"/>
      <c r="X155" s="269"/>
    </row>
    <row r="156" spans="6:24" s="282" customFormat="1" ht="15" hidden="1" x14ac:dyDescent="0.25">
      <c r="F156" s="271"/>
      <c r="G156" s="271"/>
      <c r="H156" s="271"/>
      <c r="I156" s="271"/>
      <c r="M156" s="271"/>
      <c r="N156" s="269"/>
      <c r="O156" s="269"/>
      <c r="P156" s="269"/>
      <c r="Q156" s="269"/>
      <c r="R156" s="269"/>
      <c r="S156" s="269"/>
      <c r="T156" s="269"/>
      <c r="U156" s="269"/>
      <c r="V156" s="269"/>
      <c r="W156" s="269"/>
      <c r="X156" s="269"/>
    </row>
    <row r="157" spans="6:24" s="282" customFormat="1" ht="15" hidden="1" x14ac:dyDescent="0.25">
      <c r="F157" s="271"/>
      <c r="G157" s="271"/>
      <c r="H157" s="271"/>
      <c r="I157" s="271"/>
      <c r="M157" s="271"/>
      <c r="N157" s="269"/>
      <c r="O157" s="269"/>
      <c r="P157" s="269"/>
      <c r="Q157" s="269"/>
      <c r="R157" s="269"/>
      <c r="S157" s="269"/>
      <c r="T157" s="269"/>
      <c r="U157" s="269"/>
      <c r="V157" s="269"/>
      <c r="W157" s="269"/>
      <c r="X157" s="269"/>
    </row>
    <row r="158" spans="6:24" s="282" customFormat="1" ht="15" hidden="1" x14ac:dyDescent="0.25">
      <c r="F158" s="271"/>
      <c r="G158" s="271"/>
      <c r="H158" s="271"/>
      <c r="I158" s="271"/>
      <c r="M158" s="271"/>
      <c r="N158" s="269"/>
      <c r="O158" s="269"/>
      <c r="P158" s="269"/>
      <c r="Q158" s="269"/>
      <c r="R158" s="269"/>
      <c r="S158" s="269"/>
      <c r="T158" s="269"/>
      <c r="U158" s="269"/>
      <c r="V158" s="269"/>
      <c r="W158" s="269"/>
      <c r="X158" s="269"/>
    </row>
  </sheetData>
  <mergeCells count="35">
    <mergeCell ref="B4:M4"/>
    <mergeCell ref="B5:M5"/>
    <mergeCell ref="B24:C24"/>
    <mergeCell ref="B7:E7"/>
    <mergeCell ref="F40:F41"/>
    <mergeCell ref="F9:F10"/>
    <mergeCell ref="G8:I8"/>
    <mergeCell ref="I9:I10"/>
    <mergeCell ref="B38:M38"/>
    <mergeCell ref="D9:E9"/>
    <mergeCell ref="G9:H9"/>
    <mergeCell ref="K39:M39"/>
    <mergeCell ref="B33:C33"/>
    <mergeCell ref="B35:C35"/>
    <mergeCell ref="B67:C67"/>
    <mergeCell ref="B53:M53"/>
    <mergeCell ref="D54:E54"/>
    <mergeCell ref="G54:I54"/>
    <mergeCell ref="M40:M41"/>
    <mergeCell ref="B51:C51"/>
    <mergeCell ref="D40:E40"/>
    <mergeCell ref="G40:H40"/>
    <mergeCell ref="K40:L40"/>
    <mergeCell ref="B39:B41"/>
    <mergeCell ref="K54:M54"/>
    <mergeCell ref="B54:C54"/>
    <mergeCell ref="C39:C41"/>
    <mergeCell ref="D39:G39"/>
    <mergeCell ref="A8:A9"/>
    <mergeCell ref="B8:B10"/>
    <mergeCell ref="C8:C10"/>
    <mergeCell ref="D8:E8"/>
    <mergeCell ref="K8:M8"/>
    <mergeCell ref="K9:L9"/>
    <mergeCell ref="M9:M10"/>
  </mergeCells>
  <conditionalFormatting sqref="M72:M77 M52 M68:M70">
    <cfRule type="cellIs" dxfId="235" priority="90" stopIfTrue="1" operator="lessThan">
      <formula>1</formula>
    </cfRule>
    <cfRule type="cellIs" dxfId="234" priority="91" stopIfTrue="1" operator="greaterThan">
      <formula>1</formula>
    </cfRule>
  </conditionalFormatting>
  <conditionalFormatting sqref="M25 M34 M42">
    <cfRule type="cellIs" dxfId="233" priority="88" stopIfTrue="1" operator="lessThan">
      <formula>1</formula>
    </cfRule>
    <cfRule type="cellIs" dxfId="232" priority="89" stopIfTrue="1" operator="greaterThan">
      <formula>1</formula>
    </cfRule>
  </conditionalFormatting>
  <conditionalFormatting sqref="M26:M33 M43:M51 M12:M24 M55:M67">
    <cfRule type="cellIs" dxfId="231" priority="83" operator="greaterThan">
      <formula>1</formula>
    </cfRule>
    <cfRule type="cellIs" dxfId="230" priority="84" operator="lessThan">
      <formula>1</formula>
    </cfRule>
    <cfRule type="cellIs" dxfId="229" priority="85" operator="greaterThan">
      <formula>51</formula>
    </cfRule>
    <cfRule type="cellIs" dxfId="228" priority="86" stopIfTrue="1" operator="lessThan">
      <formula>1</formula>
    </cfRule>
    <cfRule type="cellIs" dxfId="227" priority="87" stopIfTrue="1" operator="greaterThan">
      <formula>1</formula>
    </cfRule>
  </conditionalFormatting>
  <conditionalFormatting sqref="M35:M37">
    <cfRule type="cellIs" dxfId="226" priority="73" operator="greaterThan">
      <formula>1</formula>
    </cfRule>
    <cfRule type="cellIs" dxfId="225" priority="74" operator="lessThan">
      <formula>1</formula>
    </cfRule>
    <cfRule type="cellIs" dxfId="224" priority="75" operator="greaterThan">
      <formula>51</formula>
    </cfRule>
    <cfRule type="cellIs" dxfId="223" priority="76" stopIfTrue="1" operator="lessThan">
      <formula>1</formula>
    </cfRule>
    <cfRule type="cellIs" dxfId="222" priority="77" stopIfTrue="1" operator="greaterThan">
      <formula>1</formula>
    </cfRule>
  </conditionalFormatting>
  <conditionalFormatting sqref="I26:I33 I55:I66 F12:F24 I12:I24 F55:F67">
    <cfRule type="cellIs" dxfId="221" priority="54" operator="lessThan">
      <formula>1</formula>
    </cfRule>
    <cfRule type="cellIs" dxfId="220" priority="55" operator="greaterThan">
      <formula>1</formula>
    </cfRule>
  </conditionalFormatting>
  <conditionalFormatting sqref="F26:F33">
    <cfRule type="cellIs" dxfId="219" priority="46" operator="lessThan">
      <formula>1</formula>
    </cfRule>
    <cfRule type="cellIs" dxfId="218" priority="47" operator="greaterThan">
      <formula>1</formula>
    </cfRule>
  </conditionalFormatting>
  <conditionalFormatting sqref="F35:F37">
    <cfRule type="cellIs" dxfId="217" priority="40" operator="lessThan">
      <formula>1</formula>
    </cfRule>
    <cfRule type="cellIs" dxfId="216" priority="41" operator="greaterThan">
      <formula>1</formula>
    </cfRule>
  </conditionalFormatting>
  <conditionalFormatting sqref="I26">
    <cfRule type="cellIs" dxfId="215" priority="38" operator="lessThan">
      <formula>1</formula>
    </cfRule>
    <cfRule type="cellIs" dxfId="214" priority="39" operator="greaterThan">
      <formula>1</formula>
    </cfRule>
  </conditionalFormatting>
  <conditionalFormatting sqref="F43:F51">
    <cfRule type="cellIs" dxfId="213" priority="32" operator="lessThan">
      <formula>1</formula>
    </cfRule>
    <cfRule type="cellIs" dxfId="212" priority="33" operator="greaterThan">
      <formula>1</formula>
    </cfRule>
  </conditionalFormatting>
  <conditionalFormatting sqref="I67">
    <cfRule type="cellIs" dxfId="211" priority="15" operator="lessThan">
      <formula>1</formula>
    </cfRule>
    <cfRule type="cellIs" dxfId="210" priority="16" operator="greaterThan">
      <formula>1</formula>
    </cfRule>
  </conditionalFormatting>
  <conditionalFormatting sqref="I35:I36">
    <cfRule type="cellIs" dxfId="209" priority="13" operator="lessThan">
      <formula>1</formula>
    </cfRule>
    <cfRule type="cellIs" dxfId="208" priority="14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G72:H77 G35:H37 G24:H24 G33:H33 G43:H51 G55:H67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I35:I36 F35:F37 F43:F51 F26:F33 I26:I33 M42:M52 F72:F77 I43:L50 I72:M77 J12:L23 J55:L66 I12:I24 F12:F24 M12:M37 M55:M70 I55:I67 F55:F67">
      <formula1>-100000000000</formula1>
      <formula2>100000000000</formula2>
    </dataValidation>
  </dataValidations>
  <printOptions horizontalCentered="1"/>
  <pageMargins left="0.19685039370078741" right="0.23622047244094491" top="0.47244094488188981" bottom="0.19685039370078741" header="0.31496062992125984" footer="0.31496062992125984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N29"/>
  <sheetViews>
    <sheetView zoomScale="90" zoomScaleNormal="90" workbookViewId="0">
      <pane ySplit="7" topLeftCell="A11" activePane="bottomLeft" state="frozen"/>
      <selection activeCell="C22" sqref="C22"/>
      <selection pane="bottomLeft" activeCell="C22" sqref="C22"/>
    </sheetView>
  </sheetViews>
  <sheetFormatPr defaultColWidth="4.7109375" defaultRowHeight="12.75" x14ac:dyDescent="0.25"/>
  <cols>
    <col min="1" max="1" width="4.140625" style="45" customWidth="1"/>
    <col min="2" max="2" width="10.7109375" style="45" customWidth="1"/>
    <col min="3" max="3" width="8.28515625" style="45" customWidth="1"/>
    <col min="4" max="4" width="14.28515625" style="45" customWidth="1"/>
    <col min="5" max="5" width="8.28515625" style="45" customWidth="1"/>
    <col min="6" max="6" width="14.28515625" style="45" customWidth="1"/>
    <col min="7" max="7" width="8.28515625" style="45" customWidth="1"/>
    <col min="8" max="8" width="14.28515625" style="45" customWidth="1"/>
    <col min="9" max="9" width="8.28515625" style="45" customWidth="1"/>
    <col min="10" max="10" width="14.28515625" style="45" customWidth="1"/>
    <col min="11" max="11" width="8.28515625" style="45" customWidth="1"/>
    <col min="12" max="12" width="14.28515625" style="45" customWidth="1"/>
    <col min="13" max="13" width="8.28515625" style="45" customWidth="1"/>
    <col min="14" max="14" width="14.28515625" style="45" customWidth="1"/>
    <col min="15" max="234" width="9.140625" style="45" customWidth="1"/>
    <col min="235" max="235" width="2.85546875" style="45" customWidth="1"/>
    <col min="236" max="236" width="9.42578125" style="45" customWidth="1"/>
    <col min="237" max="237" width="6.140625" style="45" customWidth="1"/>
    <col min="238" max="238" width="11.85546875" style="45" customWidth="1"/>
    <col min="239" max="239" width="5.7109375" style="45" customWidth="1"/>
    <col min="240" max="240" width="12" style="45" customWidth="1"/>
    <col min="241" max="242" width="4.5703125" style="45" customWidth="1"/>
    <col min="243" max="243" width="6.7109375" style="45" customWidth="1"/>
    <col min="244" max="244" width="11.42578125" style="45" customWidth="1"/>
    <col min="245" max="245" width="5.85546875" style="45" customWidth="1"/>
    <col min="246" max="246" width="12" style="45" customWidth="1"/>
    <col min="247" max="247" width="4.85546875" style="45" customWidth="1"/>
    <col min="248" max="248" width="4.7109375" style="45" customWidth="1"/>
    <col min="249" max="249" width="5.140625" style="45" customWidth="1"/>
    <col min="250" max="250" width="11" style="45" customWidth="1"/>
    <col min="251" max="251" width="6.7109375" style="45" customWidth="1"/>
    <col min="252" max="252" width="11.42578125" style="45" customWidth="1"/>
    <col min="253" max="253" width="5.140625" style="45" customWidth="1"/>
    <col min="254" max="16384" width="4.7109375" style="45"/>
  </cols>
  <sheetData>
    <row r="1" spans="1:14" ht="29.25" customHeight="1" x14ac:dyDescent="0.25">
      <c r="A1" s="507"/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</row>
    <row r="2" spans="1:14" ht="18" customHeight="1" x14ac:dyDescent="0.25">
      <c r="A2" s="1271" t="s">
        <v>129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2"/>
      <c r="L2" s="1272"/>
      <c r="M2" s="1272"/>
      <c r="N2" s="1272"/>
    </row>
    <row r="3" spans="1:14" s="508" customFormat="1" ht="16.5" customHeight="1" x14ac:dyDescent="0.25">
      <c r="A3" s="1273" t="s">
        <v>151</v>
      </c>
      <c r="B3" s="1273"/>
      <c r="C3" s="1273"/>
      <c r="D3" s="1273"/>
      <c r="E3" s="1273"/>
      <c r="F3" s="1273"/>
      <c r="G3" s="1273"/>
      <c r="H3" s="1273"/>
      <c r="I3" s="1273"/>
      <c r="J3" s="1273"/>
      <c r="K3" s="1274"/>
      <c r="L3" s="1274"/>
      <c r="M3" s="1274"/>
      <c r="N3" s="1274"/>
    </row>
    <row r="4" spans="1:14" ht="16.5" customHeight="1" x14ac:dyDescent="0.25">
      <c r="A4" s="1267" t="s">
        <v>84</v>
      </c>
      <c r="B4" s="1269" t="s">
        <v>48</v>
      </c>
      <c r="C4" s="1278" t="s">
        <v>85</v>
      </c>
      <c r="D4" s="1279"/>
      <c r="E4" s="1280"/>
      <c r="F4" s="1280"/>
      <c r="G4" s="1280"/>
      <c r="H4" s="1280"/>
      <c r="I4" s="1283" t="s">
        <v>86</v>
      </c>
      <c r="J4" s="1284"/>
      <c r="K4" s="1285"/>
      <c r="L4" s="1285"/>
      <c r="M4" s="1285"/>
      <c r="N4" s="1286"/>
    </row>
    <row r="5" spans="1:14" ht="15.75" customHeight="1" x14ac:dyDescent="0.25">
      <c r="A5" s="1268"/>
      <c r="B5" s="1270"/>
      <c r="C5" s="1281"/>
      <c r="D5" s="1281"/>
      <c r="E5" s="1282"/>
      <c r="F5" s="1282"/>
      <c r="G5" s="1282"/>
      <c r="H5" s="1282"/>
      <c r="I5" s="1287"/>
      <c r="J5" s="1287"/>
      <c r="K5" s="1288"/>
      <c r="L5" s="1288"/>
      <c r="M5" s="1288"/>
      <c r="N5" s="1289"/>
    </row>
    <row r="6" spans="1:14" ht="15.75" customHeight="1" x14ac:dyDescent="0.25">
      <c r="A6" s="1268"/>
      <c r="B6" s="1270"/>
      <c r="C6" s="1275" t="s">
        <v>93</v>
      </c>
      <c r="D6" s="1276"/>
      <c r="E6" s="1277" t="s">
        <v>52</v>
      </c>
      <c r="F6" s="1277"/>
      <c r="G6" s="1277" t="s">
        <v>95</v>
      </c>
      <c r="H6" s="1277"/>
      <c r="I6" s="1275" t="s">
        <v>93</v>
      </c>
      <c r="J6" s="1276"/>
      <c r="K6" s="1291" t="s">
        <v>52</v>
      </c>
      <c r="L6" s="1291"/>
      <c r="M6" s="1277" t="s">
        <v>94</v>
      </c>
      <c r="N6" s="1290"/>
    </row>
    <row r="7" spans="1:14" ht="25.5" customHeight="1" x14ac:dyDescent="0.25">
      <c r="A7" s="1268"/>
      <c r="B7" s="1270"/>
      <c r="C7" s="162" t="s">
        <v>2</v>
      </c>
      <c r="D7" s="162" t="s">
        <v>3</v>
      </c>
      <c r="E7" s="162" t="s">
        <v>2</v>
      </c>
      <c r="F7" s="162" t="s">
        <v>3</v>
      </c>
      <c r="G7" s="162" t="s">
        <v>2</v>
      </c>
      <c r="H7" s="162" t="s">
        <v>3</v>
      </c>
      <c r="I7" s="162" t="s">
        <v>2</v>
      </c>
      <c r="J7" s="162" t="s">
        <v>3</v>
      </c>
      <c r="K7" s="162" t="s">
        <v>2</v>
      </c>
      <c r="L7" s="162" t="s">
        <v>3</v>
      </c>
      <c r="M7" s="162" t="s">
        <v>2</v>
      </c>
      <c r="N7" s="115" t="s">
        <v>3</v>
      </c>
    </row>
    <row r="8" spans="1:14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3">
        <v>14</v>
      </c>
    </row>
    <row r="9" spans="1:14" ht="27.95" customHeight="1" x14ac:dyDescent="0.25">
      <c r="A9" s="509" t="s">
        <v>53</v>
      </c>
      <c r="B9" s="510" t="s">
        <v>54</v>
      </c>
      <c r="C9" s="511">
        <v>2562</v>
      </c>
      <c r="D9" s="512">
        <v>6421206.5499999998</v>
      </c>
      <c r="E9" s="511">
        <v>300</v>
      </c>
      <c r="F9" s="512">
        <v>427254.70999999996</v>
      </c>
      <c r="G9" s="511">
        <v>2862</v>
      </c>
      <c r="H9" s="512">
        <v>6848461.2599999998</v>
      </c>
      <c r="I9" s="511">
        <v>0</v>
      </c>
      <c r="J9" s="512">
        <v>0</v>
      </c>
      <c r="K9" s="511">
        <v>0</v>
      </c>
      <c r="L9" s="512">
        <v>0</v>
      </c>
      <c r="M9" s="511">
        <v>0</v>
      </c>
      <c r="N9" s="513">
        <v>0</v>
      </c>
    </row>
    <row r="10" spans="1:14" ht="27.95" customHeight="1" x14ac:dyDescent="0.25">
      <c r="A10" s="509" t="s">
        <v>55</v>
      </c>
      <c r="B10" s="510" t="s">
        <v>87</v>
      </c>
      <c r="C10" s="511">
        <v>12887</v>
      </c>
      <c r="D10" s="512">
        <v>18821160</v>
      </c>
      <c r="E10" s="511">
        <v>464</v>
      </c>
      <c r="F10" s="512">
        <v>561411</v>
      </c>
      <c r="G10" s="511">
        <v>13351</v>
      </c>
      <c r="H10" s="512">
        <v>19382571</v>
      </c>
      <c r="I10" s="514">
        <v>293</v>
      </c>
      <c r="J10" s="512">
        <v>957683</v>
      </c>
      <c r="K10" s="511">
        <v>0</v>
      </c>
      <c r="L10" s="512">
        <v>0</v>
      </c>
      <c r="M10" s="511">
        <v>293</v>
      </c>
      <c r="N10" s="513">
        <v>957683</v>
      </c>
    </row>
    <row r="11" spans="1:14" ht="27.95" customHeight="1" x14ac:dyDescent="0.25">
      <c r="A11" s="509" t="s">
        <v>57</v>
      </c>
      <c r="B11" s="510" t="s">
        <v>58</v>
      </c>
      <c r="C11" s="511">
        <v>2298</v>
      </c>
      <c r="D11" s="512">
        <v>6890460.1199999992</v>
      </c>
      <c r="E11" s="511">
        <v>58</v>
      </c>
      <c r="F11" s="512">
        <v>207451.63999999998</v>
      </c>
      <c r="G11" s="511">
        <v>2356</v>
      </c>
      <c r="H11" s="512">
        <v>7097911.7599999988</v>
      </c>
      <c r="I11" s="511">
        <v>0</v>
      </c>
      <c r="J11" s="512">
        <v>0</v>
      </c>
      <c r="K11" s="511">
        <v>0</v>
      </c>
      <c r="L11" s="512">
        <v>0</v>
      </c>
      <c r="M11" s="511">
        <v>0</v>
      </c>
      <c r="N11" s="513">
        <v>0</v>
      </c>
    </row>
    <row r="12" spans="1:14" ht="27.95" customHeight="1" x14ac:dyDescent="0.25">
      <c r="A12" s="509" t="s">
        <v>59</v>
      </c>
      <c r="B12" s="510" t="s">
        <v>149</v>
      </c>
      <c r="C12" s="511">
        <v>1</v>
      </c>
      <c r="D12" s="512">
        <v>1300</v>
      </c>
      <c r="E12" s="511">
        <v>0</v>
      </c>
      <c r="F12" s="512">
        <v>0</v>
      </c>
      <c r="G12" s="511">
        <v>1</v>
      </c>
      <c r="H12" s="512">
        <v>1300</v>
      </c>
      <c r="I12" s="511">
        <v>0</v>
      </c>
      <c r="J12" s="512">
        <v>0</v>
      </c>
      <c r="K12" s="511">
        <v>0</v>
      </c>
      <c r="L12" s="512">
        <v>0</v>
      </c>
      <c r="M12" s="511">
        <v>0</v>
      </c>
      <c r="N12" s="513">
        <v>0</v>
      </c>
    </row>
    <row r="13" spans="1:14" ht="27.95" customHeight="1" x14ac:dyDescent="0.25">
      <c r="A13" s="509" t="s">
        <v>61</v>
      </c>
      <c r="B13" s="510" t="s">
        <v>60</v>
      </c>
      <c r="C13" s="511">
        <v>4838</v>
      </c>
      <c r="D13" s="512">
        <v>15778942.91</v>
      </c>
      <c r="E13" s="511">
        <v>159</v>
      </c>
      <c r="F13" s="512">
        <v>279732.95</v>
      </c>
      <c r="G13" s="511">
        <v>4997</v>
      </c>
      <c r="H13" s="512">
        <v>16058675.859999999</v>
      </c>
      <c r="I13" s="514">
        <v>408</v>
      </c>
      <c r="J13" s="512">
        <v>2778260.7800000003</v>
      </c>
      <c r="K13" s="514">
        <v>3</v>
      </c>
      <c r="L13" s="512">
        <v>17272.260000000002</v>
      </c>
      <c r="M13" s="511">
        <v>411</v>
      </c>
      <c r="N13" s="513">
        <v>2795533.04</v>
      </c>
    </row>
    <row r="14" spans="1:14" ht="27.95" customHeight="1" x14ac:dyDescent="0.25">
      <c r="A14" s="509" t="s">
        <v>63</v>
      </c>
      <c r="B14" s="515" t="s">
        <v>62</v>
      </c>
      <c r="C14" s="521">
        <v>10245</v>
      </c>
      <c r="D14" s="517">
        <v>18902424.930500001</v>
      </c>
      <c r="E14" s="516">
        <v>1186</v>
      </c>
      <c r="F14" s="517">
        <v>2054488</v>
      </c>
      <c r="G14" s="516">
        <v>11431</v>
      </c>
      <c r="H14" s="517">
        <v>20956912.930500001</v>
      </c>
      <c r="I14" s="516">
        <v>0</v>
      </c>
      <c r="J14" s="517">
        <v>0</v>
      </c>
      <c r="K14" s="516">
        <v>0</v>
      </c>
      <c r="L14" s="517">
        <v>0</v>
      </c>
      <c r="M14" s="516">
        <v>0</v>
      </c>
      <c r="N14" s="518">
        <v>0</v>
      </c>
    </row>
    <row r="15" spans="1:14" ht="27.95" customHeight="1" x14ac:dyDescent="0.25">
      <c r="A15" s="509" t="s">
        <v>65</v>
      </c>
      <c r="B15" s="510" t="s">
        <v>64</v>
      </c>
      <c r="C15" s="511">
        <v>2154</v>
      </c>
      <c r="D15" s="512">
        <v>7629495.580000001</v>
      </c>
      <c r="E15" s="511">
        <v>0</v>
      </c>
      <c r="F15" s="512">
        <v>0</v>
      </c>
      <c r="G15" s="511">
        <v>2154</v>
      </c>
      <c r="H15" s="512">
        <v>7629495.580000001</v>
      </c>
      <c r="I15" s="514">
        <v>1593</v>
      </c>
      <c r="J15" s="512">
        <v>8669786.360000005</v>
      </c>
      <c r="K15" s="514">
        <v>0</v>
      </c>
      <c r="L15" s="512">
        <v>0</v>
      </c>
      <c r="M15" s="511">
        <v>1593</v>
      </c>
      <c r="N15" s="513">
        <v>8669786.360000005</v>
      </c>
    </row>
    <row r="16" spans="1:14" ht="27.95" customHeight="1" x14ac:dyDescent="0.25">
      <c r="A16" s="509" t="s">
        <v>66</v>
      </c>
      <c r="B16" s="510" t="s">
        <v>68</v>
      </c>
      <c r="C16" s="511">
        <v>160</v>
      </c>
      <c r="D16" s="512">
        <v>189038.24999999997</v>
      </c>
      <c r="E16" s="511">
        <v>99</v>
      </c>
      <c r="F16" s="512">
        <v>79397.289999999994</v>
      </c>
      <c r="G16" s="511">
        <v>259</v>
      </c>
      <c r="H16" s="512">
        <v>268435.53999999998</v>
      </c>
      <c r="I16" s="514">
        <v>701</v>
      </c>
      <c r="J16" s="512">
        <v>3419196.350000001</v>
      </c>
      <c r="K16" s="514">
        <v>322</v>
      </c>
      <c r="L16" s="512">
        <v>953566.12999999989</v>
      </c>
      <c r="M16" s="511">
        <v>1023</v>
      </c>
      <c r="N16" s="513">
        <v>4372762.4800000004</v>
      </c>
    </row>
    <row r="17" spans="1:14" ht="27.95" customHeight="1" x14ac:dyDescent="0.25">
      <c r="A17" s="509" t="s">
        <v>67</v>
      </c>
      <c r="B17" s="510" t="s">
        <v>69</v>
      </c>
      <c r="C17" s="511">
        <v>13233</v>
      </c>
      <c r="D17" s="512">
        <v>33836983.609999999</v>
      </c>
      <c r="E17" s="511">
        <v>669</v>
      </c>
      <c r="F17" s="512">
        <v>1850311.22</v>
      </c>
      <c r="G17" s="511">
        <v>13902</v>
      </c>
      <c r="H17" s="512">
        <v>35687294.829999998</v>
      </c>
      <c r="I17" s="514">
        <v>495</v>
      </c>
      <c r="J17" s="512">
        <v>1798240.4</v>
      </c>
      <c r="K17" s="514">
        <v>0</v>
      </c>
      <c r="L17" s="512">
        <v>0</v>
      </c>
      <c r="M17" s="511">
        <v>495</v>
      </c>
      <c r="N17" s="513">
        <v>1798240.4</v>
      </c>
    </row>
    <row r="18" spans="1:14" ht="27.95" customHeight="1" x14ac:dyDescent="0.25">
      <c r="A18" s="509" t="s">
        <v>22</v>
      </c>
      <c r="B18" s="510" t="s">
        <v>92</v>
      </c>
      <c r="C18" s="511">
        <v>5756</v>
      </c>
      <c r="D18" s="512">
        <v>12935697.649999999</v>
      </c>
      <c r="E18" s="511">
        <v>0</v>
      </c>
      <c r="F18" s="512">
        <v>0</v>
      </c>
      <c r="G18" s="511">
        <v>5756</v>
      </c>
      <c r="H18" s="512">
        <v>12935697.649999999</v>
      </c>
      <c r="I18" s="514">
        <v>1288</v>
      </c>
      <c r="J18" s="512">
        <v>1404569.5599999996</v>
      </c>
      <c r="K18" s="514">
        <v>7</v>
      </c>
      <c r="L18" s="512">
        <v>5378.0599999999995</v>
      </c>
      <c r="M18" s="511">
        <v>1295</v>
      </c>
      <c r="N18" s="513">
        <v>1409947.6199999996</v>
      </c>
    </row>
    <row r="19" spans="1:14" ht="27.95" customHeight="1" x14ac:dyDescent="0.25">
      <c r="A19" s="509" t="s">
        <v>24</v>
      </c>
      <c r="B19" s="510" t="s">
        <v>70</v>
      </c>
      <c r="C19" s="511">
        <v>5688</v>
      </c>
      <c r="D19" s="512">
        <v>16754748.319038745</v>
      </c>
      <c r="E19" s="511">
        <v>1118</v>
      </c>
      <c r="F19" s="512">
        <v>1955815.4971185334</v>
      </c>
      <c r="G19" s="511">
        <v>6806</v>
      </c>
      <c r="H19" s="512">
        <v>18710563.816157278</v>
      </c>
      <c r="I19" s="514">
        <v>1088</v>
      </c>
      <c r="J19" s="512">
        <v>5707905.01037772</v>
      </c>
      <c r="K19" s="514">
        <v>275</v>
      </c>
      <c r="L19" s="512">
        <v>1123816.79113</v>
      </c>
      <c r="M19" s="511">
        <v>1363</v>
      </c>
      <c r="N19" s="513">
        <v>6831721.8015077198</v>
      </c>
    </row>
    <row r="20" spans="1:14" ht="27.95" customHeight="1" x14ac:dyDescent="0.25">
      <c r="A20" s="509" t="s">
        <v>26</v>
      </c>
      <c r="B20" s="510" t="s">
        <v>71</v>
      </c>
      <c r="C20" s="511">
        <v>4492</v>
      </c>
      <c r="D20" s="512">
        <v>11627103.780000001</v>
      </c>
      <c r="E20" s="511">
        <v>94</v>
      </c>
      <c r="F20" s="512">
        <v>182605.28</v>
      </c>
      <c r="G20" s="511">
        <v>4586</v>
      </c>
      <c r="H20" s="512">
        <v>11809709.060000001</v>
      </c>
      <c r="I20" s="511">
        <v>0</v>
      </c>
      <c r="J20" s="512">
        <v>0</v>
      </c>
      <c r="K20" s="511">
        <v>0</v>
      </c>
      <c r="L20" s="512">
        <v>0</v>
      </c>
      <c r="M20" s="511">
        <v>0</v>
      </c>
      <c r="N20" s="513">
        <v>0</v>
      </c>
    </row>
    <row r="21" spans="1:14" ht="27.95" customHeight="1" x14ac:dyDescent="0.25">
      <c r="A21" s="509" t="s">
        <v>28</v>
      </c>
      <c r="B21" s="519" t="s">
        <v>72</v>
      </c>
      <c r="C21" s="511">
        <v>2539</v>
      </c>
      <c r="D21" s="512">
        <v>5148029.4499999993</v>
      </c>
      <c r="E21" s="511">
        <v>423</v>
      </c>
      <c r="F21" s="512">
        <v>784571.03999999992</v>
      </c>
      <c r="G21" s="511">
        <v>2962</v>
      </c>
      <c r="H21" s="512">
        <v>5932600.4899999993</v>
      </c>
      <c r="I21" s="511">
        <v>0</v>
      </c>
      <c r="J21" s="512">
        <v>0</v>
      </c>
      <c r="K21" s="511">
        <v>0</v>
      </c>
      <c r="L21" s="512">
        <v>0</v>
      </c>
      <c r="M21" s="511">
        <v>0</v>
      </c>
      <c r="N21" s="513">
        <v>0</v>
      </c>
    </row>
    <row r="22" spans="1:14" ht="28.5" customHeight="1" x14ac:dyDescent="0.25">
      <c r="A22" s="1265" t="s">
        <v>88</v>
      </c>
      <c r="B22" s="1266"/>
      <c r="C22" s="523">
        <f t="shared" ref="C22:L22" si="0">SUM(C9:C21)</f>
        <v>66853</v>
      </c>
      <c r="D22" s="125">
        <f t="shared" si="0"/>
        <v>154936591.14953873</v>
      </c>
      <c r="E22" s="124">
        <f t="shared" si="0"/>
        <v>4570</v>
      </c>
      <c r="F22" s="125">
        <f t="shared" si="0"/>
        <v>8383038.6271185335</v>
      </c>
      <c r="G22" s="124">
        <f>SUM(G9:G21)</f>
        <v>71423</v>
      </c>
      <c r="H22" s="125">
        <f>SUM(H9:H21)</f>
        <v>163319629.77665728</v>
      </c>
      <c r="I22" s="124">
        <f t="shared" si="0"/>
        <v>5866</v>
      </c>
      <c r="J22" s="125">
        <f t="shared" si="0"/>
        <v>24735641.460377723</v>
      </c>
      <c r="K22" s="124">
        <f t="shared" si="0"/>
        <v>607</v>
      </c>
      <c r="L22" s="125">
        <f t="shared" si="0"/>
        <v>2100033.24113</v>
      </c>
      <c r="M22" s="124">
        <f>SUM(M9:M21)</f>
        <v>6473</v>
      </c>
      <c r="N22" s="126">
        <f>SUM(N9:N21)</f>
        <v>26835674.701507725</v>
      </c>
    </row>
    <row r="29" spans="1:14" ht="11.25" customHeight="1" x14ac:dyDescent="0.25"/>
  </sheetData>
  <mergeCells count="13">
    <mergeCell ref="A22:B22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8"/>
  <sheetViews>
    <sheetView zoomScaleNormal="100" workbookViewId="0">
      <pane ySplit="8" topLeftCell="A9" activePane="bottomLeft" state="frozen"/>
      <selection activeCell="C22" sqref="C22"/>
      <selection pane="bottomLeft" activeCell="C22" sqref="C22"/>
    </sheetView>
  </sheetViews>
  <sheetFormatPr defaultColWidth="12.85546875" defaultRowHeight="12.75" x14ac:dyDescent="0.2"/>
  <cols>
    <col min="1" max="1" width="6.42578125" style="47" customWidth="1"/>
    <col min="2" max="2" width="18.42578125" style="47" customWidth="1"/>
    <col min="3" max="3" width="11" style="47" customWidth="1"/>
    <col min="4" max="4" width="17.28515625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">
      <c r="A1" s="1294" t="s">
        <v>130</v>
      </c>
      <c r="B1" s="1295"/>
      <c r="C1" s="1295"/>
      <c r="D1" s="1295"/>
    </row>
    <row r="2" spans="1:10" s="244" customFormat="1" ht="15.75" customHeight="1" x14ac:dyDescent="0.25">
      <c r="A2" s="1296" t="s">
        <v>151</v>
      </c>
      <c r="B2" s="1297"/>
      <c r="C2" s="1297"/>
      <c r="D2" s="1297"/>
      <c r="E2" s="243"/>
      <c r="F2" s="243"/>
    </row>
    <row r="3" spans="1:10" s="46" customFormat="1" ht="13.5" customHeight="1" x14ac:dyDescent="0.2"/>
    <row r="4" spans="1:10" ht="17.25" customHeight="1" x14ac:dyDescent="0.2">
      <c r="A4" s="1298" t="s">
        <v>74</v>
      </c>
      <c r="B4" s="1300" t="s">
        <v>48</v>
      </c>
      <c r="C4" s="1300" t="s">
        <v>2</v>
      </c>
      <c r="D4" s="1302" t="s">
        <v>3</v>
      </c>
    </row>
    <row r="5" spans="1:10" s="50" customFormat="1" ht="35.25" customHeight="1" x14ac:dyDescent="0.2">
      <c r="A5" s="1299"/>
      <c r="B5" s="1301"/>
      <c r="C5" s="1301"/>
      <c r="D5" s="1303"/>
      <c r="E5" s="49"/>
      <c r="F5" s="49"/>
      <c r="G5" s="49"/>
      <c r="H5" s="49"/>
      <c r="I5" s="49"/>
      <c r="J5" s="49"/>
    </row>
    <row r="6" spans="1:10" s="50" customFormat="1" ht="15" customHeight="1" x14ac:dyDescent="0.25">
      <c r="A6" s="127">
        <v>1</v>
      </c>
      <c r="B6" s="128">
        <v>2</v>
      </c>
      <c r="C6" s="128">
        <v>3</v>
      </c>
      <c r="D6" s="129">
        <v>4</v>
      </c>
      <c r="E6" s="49"/>
      <c r="F6" s="49"/>
      <c r="G6" s="49"/>
      <c r="H6" s="49"/>
      <c r="I6" s="49"/>
      <c r="J6" s="49"/>
    </row>
    <row r="7" spans="1:10" s="50" customFormat="1" ht="33" customHeight="1" x14ac:dyDescent="0.3">
      <c r="A7" s="130" t="s">
        <v>53</v>
      </c>
      <c r="B7" s="131" t="s">
        <v>100</v>
      </c>
      <c r="C7" s="132">
        <v>251</v>
      </c>
      <c r="D7" s="133">
        <v>481173.54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55</v>
      </c>
      <c r="B8" s="131" t="s">
        <v>77</v>
      </c>
      <c r="C8" s="132">
        <v>708</v>
      </c>
      <c r="D8" s="133">
        <v>1857596.5999999999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57</v>
      </c>
      <c r="B9" s="131" t="s">
        <v>146</v>
      </c>
      <c r="C9" s="132">
        <v>101</v>
      </c>
      <c r="D9" s="133">
        <v>175439.46000000002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59</v>
      </c>
      <c r="B10" s="131" t="s">
        <v>78</v>
      </c>
      <c r="C10" s="132">
        <v>655</v>
      </c>
      <c r="D10" s="133">
        <v>1713079.96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61</v>
      </c>
      <c r="B11" s="131" t="s">
        <v>90</v>
      </c>
      <c r="C11" s="132">
        <v>469</v>
      </c>
      <c r="D11" s="133">
        <v>785392.55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63</v>
      </c>
      <c r="B12" s="131" t="s">
        <v>99</v>
      </c>
      <c r="C12" s="132">
        <v>178</v>
      </c>
      <c r="D12" s="133">
        <v>393680.86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65</v>
      </c>
      <c r="B13" s="131" t="s">
        <v>105</v>
      </c>
      <c r="C13" s="132">
        <v>1362</v>
      </c>
      <c r="D13" s="133">
        <v>8803720.3200000003</v>
      </c>
      <c r="E13" s="51"/>
      <c r="F13" s="51"/>
      <c r="G13" s="51"/>
      <c r="H13" s="51"/>
      <c r="I13" s="51"/>
      <c r="J13" s="51"/>
    </row>
    <row r="14" spans="1:10" s="52" customFormat="1" ht="43.5" customHeight="1" x14ac:dyDescent="0.2">
      <c r="A14" s="1292" t="s">
        <v>91</v>
      </c>
      <c r="B14" s="1293"/>
      <c r="C14" s="134">
        <v>3724</v>
      </c>
      <c r="D14" s="135">
        <v>14210083.289999999</v>
      </c>
      <c r="E14" s="51"/>
      <c r="F14" s="51"/>
      <c r="G14" s="51"/>
      <c r="H14" s="51"/>
      <c r="I14" s="51"/>
      <c r="J14" s="51"/>
    </row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</sheetData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topLeftCell="A7" zoomScale="120" zoomScaleNormal="120" workbookViewId="0">
      <selection activeCell="A25" sqref="A25:XFD25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8"/>
      <c r="B4" s="1102" t="s">
        <v>251</v>
      </c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2"/>
      <c r="P4" s="308"/>
      <c r="Q4" s="308"/>
    </row>
    <row r="5" spans="1:17" s="269" customFormat="1" ht="15.6" customHeight="1" x14ac:dyDescent="0.25">
      <c r="A5" s="309"/>
      <c r="B5" s="1103" t="str">
        <f>'01-01'!B5:Q5</f>
        <v>za period od 01.01. do 31.01.2019. godine.</v>
      </c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3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1120" t="s">
        <v>286</v>
      </c>
      <c r="C7" s="1120"/>
      <c r="D7" s="1120"/>
      <c r="E7" s="1130"/>
      <c r="F7" s="1130"/>
      <c r="G7" s="304"/>
      <c r="H7" s="304"/>
      <c r="I7" s="304"/>
      <c r="J7" s="304"/>
      <c r="K7" s="304"/>
      <c r="L7" s="304"/>
      <c r="M7" s="304"/>
      <c r="N7" s="1104" t="s">
        <v>179</v>
      </c>
      <c r="O7" s="1104"/>
    </row>
    <row r="8" spans="1:17" s="269" customFormat="1" ht="17.25" customHeight="1" x14ac:dyDescent="0.25">
      <c r="A8" s="1105"/>
      <c r="B8" s="1106" t="s">
        <v>84</v>
      </c>
      <c r="C8" s="1109" t="s">
        <v>160</v>
      </c>
      <c r="D8" s="1112" t="s">
        <v>81</v>
      </c>
      <c r="E8" s="1113"/>
      <c r="F8" s="1113"/>
      <c r="G8" s="1113"/>
      <c r="H8" s="1112" t="s">
        <v>52</v>
      </c>
      <c r="I8" s="1113"/>
      <c r="J8" s="1113"/>
      <c r="K8" s="1113"/>
      <c r="L8" s="302"/>
      <c r="M8" s="1114" t="s">
        <v>233</v>
      </c>
      <c r="N8" s="1115"/>
      <c r="O8" s="1116"/>
    </row>
    <row r="9" spans="1:17" s="269" customFormat="1" ht="17.25" customHeight="1" x14ac:dyDescent="0.25">
      <c r="A9" s="1105"/>
      <c r="B9" s="1107"/>
      <c r="C9" s="1110"/>
      <c r="D9" s="1125" t="s">
        <v>161</v>
      </c>
      <c r="E9" s="1126"/>
      <c r="F9" s="1126" t="s">
        <v>41</v>
      </c>
      <c r="G9" s="1127"/>
      <c r="H9" s="1125" t="s">
        <v>161</v>
      </c>
      <c r="I9" s="1126"/>
      <c r="J9" s="1126" t="s">
        <v>41</v>
      </c>
      <c r="K9" s="1127"/>
      <c r="L9" s="494"/>
      <c r="M9" s="1125" t="s">
        <v>303</v>
      </c>
      <c r="N9" s="1126"/>
      <c r="O9" s="1127"/>
    </row>
    <row r="10" spans="1:17" s="269" customFormat="1" ht="15" customHeight="1" x14ac:dyDescent="0.25">
      <c r="A10" s="1105"/>
      <c r="B10" s="1107"/>
      <c r="C10" s="1110"/>
      <c r="D10" s="1123" t="s">
        <v>162</v>
      </c>
      <c r="E10" s="1124"/>
      <c r="F10" s="1123" t="s">
        <v>162</v>
      </c>
      <c r="G10" s="1124"/>
      <c r="H10" s="1123" t="s">
        <v>162</v>
      </c>
      <c r="I10" s="1124"/>
      <c r="J10" s="1123" t="s">
        <v>162</v>
      </c>
      <c r="K10" s="1124"/>
      <c r="L10" s="390"/>
      <c r="M10" s="1097" t="s">
        <v>234</v>
      </c>
      <c r="N10" s="1098"/>
      <c r="O10" s="1118" t="str">
        <f>'01-01'!H9</f>
        <v>Indeks19/18</v>
      </c>
    </row>
    <row r="11" spans="1:17" s="269" customFormat="1" ht="16.149999999999999" customHeight="1" x14ac:dyDescent="0.25">
      <c r="A11" s="642"/>
      <c r="B11" s="1108"/>
      <c r="C11" s="1111"/>
      <c r="D11" s="693" t="str">
        <f>'01-01'!D10</f>
        <v>I-I-2018</v>
      </c>
      <c r="E11" s="693" t="str">
        <f>'01-01'!E10</f>
        <v>I-I-2019</v>
      </c>
      <c r="F11" s="693" t="str">
        <f>D11</f>
        <v>I-I-2018</v>
      </c>
      <c r="G11" s="693" t="str">
        <f>E11</f>
        <v>I-I-2019</v>
      </c>
      <c r="H11" s="693" t="str">
        <f>D11</f>
        <v>I-I-2018</v>
      </c>
      <c r="I11" s="708" t="str">
        <f>E11</f>
        <v>I-I-2019</v>
      </c>
      <c r="J11" s="693" t="str">
        <f>D11</f>
        <v>I-I-2018</v>
      </c>
      <c r="K11" s="693" t="str">
        <f>E11</f>
        <v>I-I-2019</v>
      </c>
      <c r="L11" s="694"/>
      <c r="M11" s="693" t="str">
        <f>D11</f>
        <v>I-I-2018</v>
      </c>
      <c r="N11" s="693" t="str">
        <f>E11</f>
        <v>I-I-2019</v>
      </c>
      <c r="O11" s="1119"/>
    </row>
    <row r="12" spans="1:17" s="269" customFormat="1" ht="4.9000000000000004" customHeight="1" x14ac:dyDescent="0.25">
      <c r="A12" s="305"/>
      <c r="B12" s="396"/>
      <c r="C12" s="397"/>
      <c r="D12" s="647"/>
      <c r="E12" s="647"/>
      <c r="F12" s="647"/>
      <c r="G12" s="647"/>
      <c r="H12" s="647"/>
      <c r="I12" s="647"/>
      <c r="J12" s="647"/>
      <c r="K12" s="647"/>
      <c r="L12" s="345"/>
      <c r="M12" s="647"/>
      <c r="N12" s="647"/>
      <c r="O12" s="646"/>
    </row>
    <row r="13" spans="1:17" s="269" customFormat="1" ht="16.899999999999999" customHeight="1" x14ac:dyDescent="0.25">
      <c r="A13" s="290"/>
      <c r="B13" s="287" t="s">
        <v>53</v>
      </c>
      <c r="C13" s="643" t="s">
        <v>170</v>
      </c>
      <c r="D13" s="641">
        <v>2404626</v>
      </c>
      <c r="E13" s="603">
        <v>2661669</v>
      </c>
      <c r="F13" s="641">
        <v>2243830</v>
      </c>
      <c r="G13" s="603">
        <v>2273869</v>
      </c>
      <c r="H13" s="641">
        <v>413650</v>
      </c>
      <c r="I13" s="603">
        <v>303665</v>
      </c>
      <c r="J13" s="641">
        <v>577558</v>
      </c>
      <c r="K13" s="603">
        <v>648077</v>
      </c>
      <c r="L13" s="374"/>
      <c r="M13" s="372">
        <f t="shared" ref="M13:M24" si="0">SUM(D13+F13+H13+J13)</f>
        <v>5639664</v>
      </c>
      <c r="N13" s="376">
        <f t="shared" ref="N13:N24" si="1">SUM(E13+G13+I13+K13)</f>
        <v>5887280</v>
      </c>
      <c r="O13" s="490">
        <f t="shared" ref="O13:O24" si="2">IF(M13=0,"",N13/M13)</f>
        <v>1.0439061617855248</v>
      </c>
    </row>
    <row r="14" spans="1:17" s="269" customFormat="1" ht="16.899999999999999" customHeight="1" x14ac:dyDescent="0.25">
      <c r="A14" s="645"/>
      <c r="B14" s="287" t="s">
        <v>55</v>
      </c>
      <c r="C14" s="929" t="s">
        <v>168</v>
      </c>
      <c r="D14" s="641">
        <v>4053017</v>
      </c>
      <c r="E14" s="603">
        <v>4738154</v>
      </c>
      <c r="F14" s="641">
        <v>288440</v>
      </c>
      <c r="G14" s="603">
        <v>320294</v>
      </c>
      <c r="H14" s="641">
        <v>260731</v>
      </c>
      <c r="I14" s="603">
        <v>159395</v>
      </c>
      <c r="J14" s="641">
        <v>0</v>
      </c>
      <c r="K14" s="603">
        <v>0</v>
      </c>
      <c r="L14" s="374"/>
      <c r="M14" s="372">
        <f t="shared" si="0"/>
        <v>4602188</v>
      </c>
      <c r="N14" s="376">
        <f t="shared" si="1"/>
        <v>5217843</v>
      </c>
      <c r="O14" s="490">
        <f t="shared" si="2"/>
        <v>1.133774413387719</v>
      </c>
    </row>
    <row r="15" spans="1:17" ht="16.899999999999999" customHeight="1" x14ac:dyDescent="0.25">
      <c r="A15" s="290"/>
      <c r="B15" s="288" t="s">
        <v>57</v>
      </c>
      <c r="C15" s="929" t="s">
        <v>324</v>
      </c>
      <c r="D15" s="641">
        <v>3991139</v>
      </c>
      <c r="E15" s="603">
        <v>4192220</v>
      </c>
      <c r="F15" s="641">
        <v>278368</v>
      </c>
      <c r="G15" s="603">
        <v>349700</v>
      </c>
      <c r="H15" s="641">
        <v>335349</v>
      </c>
      <c r="I15" s="603">
        <v>373648</v>
      </c>
      <c r="J15" s="641">
        <v>3768</v>
      </c>
      <c r="K15" s="603">
        <v>5960</v>
      </c>
      <c r="L15" s="374"/>
      <c r="M15" s="372">
        <f t="shared" si="0"/>
        <v>4608624</v>
      </c>
      <c r="N15" s="376">
        <f t="shared" si="1"/>
        <v>4921528</v>
      </c>
      <c r="O15" s="490">
        <f t="shared" si="2"/>
        <v>1.0678953197310086</v>
      </c>
    </row>
    <row r="16" spans="1:17" ht="16.899999999999999" customHeight="1" x14ac:dyDescent="0.25">
      <c r="A16" s="290"/>
      <c r="B16" s="288" t="s">
        <v>59</v>
      </c>
      <c r="C16" s="921" t="s">
        <v>166</v>
      </c>
      <c r="D16" s="641">
        <v>3878600</v>
      </c>
      <c r="E16" s="603">
        <v>4121537</v>
      </c>
      <c r="F16" s="641">
        <v>0</v>
      </c>
      <c r="G16" s="603">
        <v>0</v>
      </c>
      <c r="H16" s="641">
        <v>605963</v>
      </c>
      <c r="I16" s="603">
        <v>691793</v>
      </c>
      <c r="J16" s="641">
        <v>0</v>
      </c>
      <c r="K16" s="603">
        <v>0</v>
      </c>
      <c r="L16" s="374"/>
      <c r="M16" s="372">
        <f t="shared" si="0"/>
        <v>4484563</v>
      </c>
      <c r="N16" s="376">
        <f t="shared" si="1"/>
        <v>4813330</v>
      </c>
      <c r="O16" s="490">
        <f t="shared" si="2"/>
        <v>1.0733108220355028</v>
      </c>
    </row>
    <row r="17" spans="1:26" ht="16.899999999999999" customHeight="1" x14ac:dyDescent="0.25">
      <c r="A17" s="645"/>
      <c r="B17" s="287" t="s">
        <v>61</v>
      </c>
      <c r="C17" s="643" t="s">
        <v>165</v>
      </c>
      <c r="D17" s="641">
        <v>4146344</v>
      </c>
      <c r="E17" s="603">
        <v>4000935</v>
      </c>
      <c r="F17" s="641">
        <v>577410</v>
      </c>
      <c r="G17" s="603">
        <v>557896</v>
      </c>
      <c r="H17" s="641">
        <v>253640</v>
      </c>
      <c r="I17" s="603">
        <v>95291</v>
      </c>
      <c r="J17" s="641">
        <v>6100</v>
      </c>
      <c r="K17" s="603">
        <v>11032</v>
      </c>
      <c r="L17" s="374"/>
      <c r="M17" s="372">
        <f t="shared" si="0"/>
        <v>4983494</v>
      </c>
      <c r="N17" s="376">
        <f t="shared" si="1"/>
        <v>4665154</v>
      </c>
      <c r="O17" s="490">
        <f t="shared" si="2"/>
        <v>0.93612112305141737</v>
      </c>
    </row>
    <row r="18" spans="1:26" ht="16.899999999999999" customHeight="1" x14ac:dyDescent="0.25">
      <c r="A18" s="290"/>
      <c r="B18" s="288" t="s">
        <v>63</v>
      </c>
      <c r="C18" s="643" t="s">
        <v>169</v>
      </c>
      <c r="D18" s="641">
        <v>2778994</v>
      </c>
      <c r="E18" s="603">
        <v>2879104</v>
      </c>
      <c r="F18" s="641">
        <v>878722</v>
      </c>
      <c r="G18" s="603">
        <v>949583</v>
      </c>
      <c r="H18" s="641">
        <v>0</v>
      </c>
      <c r="I18" s="603">
        <v>0</v>
      </c>
      <c r="J18" s="641">
        <v>84186</v>
      </c>
      <c r="K18" s="603">
        <v>101949</v>
      </c>
      <c r="L18" s="374"/>
      <c r="M18" s="372">
        <f t="shared" si="0"/>
        <v>3741902</v>
      </c>
      <c r="N18" s="376">
        <f t="shared" si="1"/>
        <v>3930636</v>
      </c>
      <c r="O18" s="490">
        <f t="shared" si="2"/>
        <v>1.0504379858157695</v>
      </c>
    </row>
    <row r="19" spans="1:26" ht="16.899999999999999" customHeight="1" x14ac:dyDescent="0.25">
      <c r="A19" s="290"/>
      <c r="B19" s="288" t="s">
        <v>65</v>
      </c>
      <c r="C19" s="643" t="s">
        <v>167</v>
      </c>
      <c r="D19" s="641">
        <v>1496206</v>
      </c>
      <c r="E19" s="603">
        <v>1496467</v>
      </c>
      <c r="F19" s="641">
        <v>1892480</v>
      </c>
      <c r="G19" s="603">
        <v>1779532</v>
      </c>
      <c r="H19" s="641">
        <v>0</v>
      </c>
      <c r="I19" s="603">
        <v>6207</v>
      </c>
      <c r="J19" s="641">
        <v>0</v>
      </c>
      <c r="K19" s="603">
        <v>0</v>
      </c>
      <c r="L19" s="374"/>
      <c r="M19" s="372">
        <f t="shared" si="0"/>
        <v>3388686</v>
      </c>
      <c r="N19" s="376">
        <f t="shared" si="1"/>
        <v>3282206</v>
      </c>
      <c r="O19" s="490">
        <f t="shared" si="2"/>
        <v>0.96857779091954821</v>
      </c>
    </row>
    <row r="20" spans="1:26" ht="16.899999999999999" customHeight="1" x14ac:dyDescent="0.25">
      <c r="A20" s="645"/>
      <c r="B20" s="287" t="s">
        <v>66</v>
      </c>
      <c r="C20" s="797" t="s">
        <v>330</v>
      </c>
      <c r="D20" s="641">
        <v>1835475</v>
      </c>
      <c r="E20" s="603">
        <v>2406423</v>
      </c>
      <c r="F20" s="641">
        <v>0</v>
      </c>
      <c r="G20" s="603">
        <v>0</v>
      </c>
      <c r="H20" s="641">
        <v>504286</v>
      </c>
      <c r="I20" s="603">
        <v>533977</v>
      </c>
      <c r="J20" s="641">
        <v>0</v>
      </c>
      <c r="K20" s="603">
        <v>0</v>
      </c>
      <c r="L20" s="374"/>
      <c r="M20" s="372">
        <f t="shared" si="0"/>
        <v>2339761</v>
      </c>
      <c r="N20" s="376">
        <f t="shared" si="1"/>
        <v>2940400</v>
      </c>
      <c r="O20" s="490">
        <f t="shared" si="2"/>
        <v>1.2567095528133001</v>
      </c>
    </row>
    <row r="21" spans="1:26" ht="16.899999999999999" customHeight="1" x14ac:dyDescent="0.25">
      <c r="A21" s="290"/>
      <c r="B21" s="288" t="s">
        <v>67</v>
      </c>
      <c r="C21" s="926" t="s">
        <v>164</v>
      </c>
      <c r="D21" s="641">
        <v>2428647</v>
      </c>
      <c r="E21" s="603">
        <v>2315754</v>
      </c>
      <c r="F21" s="641">
        <v>0</v>
      </c>
      <c r="G21" s="603">
        <v>0</v>
      </c>
      <c r="H21" s="641">
        <v>0</v>
      </c>
      <c r="I21" s="603">
        <v>105184</v>
      </c>
      <c r="J21" s="641">
        <v>0</v>
      </c>
      <c r="K21" s="603">
        <v>0</v>
      </c>
      <c r="L21" s="374"/>
      <c r="M21" s="372">
        <f t="shared" si="0"/>
        <v>2428647</v>
      </c>
      <c r="N21" s="376">
        <f t="shared" si="1"/>
        <v>2420938</v>
      </c>
      <c r="O21" s="490">
        <f t="shared" si="2"/>
        <v>0.99682580465584336</v>
      </c>
    </row>
    <row r="22" spans="1:26" ht="16.899999999999999" customHeight="1" x14ac:dyDescent="0.25">
      <c r="A22" s="290"/>
      <c r="B22" s="288" t="s">
        <v>22</v>
      </c>
      <c r="C22" s="927" t="s">
        <v>328</v>
      </c>
      <c r="D22" s="641">
        <v>53391</v>
      </c>
      <c r="E22" s="603">
        <v>15887</v>
      </c>
      <c r="F22" s="641">
        <v>1391029</v>
      </c>
      <c r="G22" s="603">
        <v>1637519</v>
      </c>
      <c r="H22" s="641">
        <v>15423</v>
      </c>
      <c r="I22" s="603">
        <v>7106</v>
      </c>
      <c r="J22" s="641">
        <v>611369</v>
      </c>
      <c r="K22" s="603">
        <v>657315</v>
      </c>
      <c r="L22" s="374"/>
      <c r="M22" s="372">
        <f t="shared" si="0"/>
        <v>2071212</v>
      </c>
      <c r="N22" s="376">
        <f t="shared" si="1"/>
        <v>2317827</v>
      </c>
      <c r="O22" s="490">
        <f t="shared" si="2"/>
        <v>1.1190679660025145</v>
      </c>
    </row>
    <row r="23" spans="1:26" ht="16.899999999999999" customHeight="1" x14ac:dyDescent="0.25">
      <c r="A23" s="645"/>
      <c r="B23" s="287" t="s">
        <v>24</v>
      </c>
      <c r="C23" s="713" t="s">
        <v>163</v>
      </c>
      <c r="D23" s="641">
        <v>614003</v>
      </c>
      <c r="E23" s="603">
        <v>621000</v>
      </c>
      <c r="F23" s="641">
        <v>0</v>
      </c>
      <c r="G23" s="603">
        <v>0</v>
      </c>
      <c r="H23" s="641">
        <v>47683</v>
      </c>
      <c r="I23" s="603">
        <v>42055</v>
      </c>
      <c r="J23" s="641">
        <v>0</v>
      </c>
      <c r="K23" s="603">
        <v>0</v>
      </c>
      <c r="L23" s="374"/>
      <c r="M23" s="372">
        <f t="shared" si="0"/>
        <v>661686</v>
      </c>
      <c r="N23" s="376">
        <f t="shared" si="1"/>
        <v>663055</v>
      </c>
      <c r="O23" s="490">
        <f t="shared" si="2"/>
        <v>1.0020689571790848</v>
      </c>
    </row>
    <row r="24" spans="1:26" s="274" customFormat="1" ht="16.899999999999999" customHeight="1" x14ac:dyDescent="0.25">
      <c r="A24" s="290"/>
      <c r="B24" s="288" t="s">
        <v>26</v>
      </c>
      <c r="C24" s="643" t="s">
        <v>71</v>
      </c>
      <c r="D24" s="641">
        <v>115683</v>
      </c>
      <c r="E24" s="603">
        <v>0</v>
      </c>
      <c r="F24" s="641">
        <v>0</v>
      </c>
      <c r="G24" s="603">
        <v>0</v>
      </c>
      <c r="H24" s="641">
        <v>14895</v>
      </c>
      <c r="I24" s="603">
        <v>0</v>
      </c>
      <c r="J24" s="641">
        <v>0</v>
      </c>
      <c r="K24" s="603">
        <v>0</v>
      </c>
      <c r="L24" s="374"/>
      <c r="M24" s="372">
        <f t="shared" si="0"/>
        <v>130578</v>
      </c>
      <c r="N24" s="376">
        <f t="shared" si="1"/>
        <v>0</v>
      </c>
      <c r="O24" s="490">
        <f t="shared" si="2"/>
        <v>0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9.149999999999999" customHeight="1" x14ac:dyDescent="0.25">
      <c r="A25" s="292"/>
      <c r="B25" s="1122" t="s">
        <v>235</v>
      </c>
      <c r="C25" s="1122"/>
      <c r="D25" s="603">
        <f t="shared" ref="D25:K25" si="3">SUM(D13:D24)</f>
        <v>27796125</v>
      </c>
      <c r="E25" s="604">
        <f t="shared" si="3"/>
        <v>29449150</v>
      </c>
      <c r="F25" s="603">
        <f t="shared" si="3"/>
        <v>7550279</v>
      </c>
      <c r="G25" s="604">
        <f t="shared" si="3"/>
        <v>7868393</v>
      </c>
      <c r="H25" s="603">
        <f t="shared" si="3"/>
        <v>2451620</v>
      </c>
      <c r="I25" s="604">
        <f t="shared" si="3"/>
        <v>2318321</v>
      </c>
      <c r="J25" s="603">
        <f t="shared" si="3"/>
        <v>1282981</v>
      </c>
      <c r="K25" s="604">
        <f t="shared" si="3"/>
        <v>1424333</v>
      </c>
      <c r="L25" s="381"/>
      <c r="M25" s="380">
        <f>SUM(M13:M24)</f>
        <v>39081005</v>
      </c>
      <c r="N25" s="604">
        <f>SUM(N13:N24)</f>
        <v>41060197</v>
      </c>
      <c r="O25" s="492">
        <f t="shared" ref="O25" si="4">IF(M25=0,"",N25/M25)</f>
        <v>1.0506433240393895</v>
      </c>
    </row>
    <row r="26" spans="1:26" s="266" customFormat="1" ht="4.9000000000000004" customHeight="1" x14ac:dyDescent="0.25">
      <c r="A26" s="275"/>
      <c r="B26" s="275"/>
      <c r="C26" s="27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3"/>
    </row>
    <row r="27" spans="1:26" s="266" customFormat="1" ht="16.899999999999999" customHeight="1" x14ac:dyDescent="0.2">
      <c r="A27" s="275"/>
      <c r="B27" s="287" t="s">
        <v>53</v>
      </c>
      <c r="C27" s="300" t="s">
        <v>178</v>
      </c>
      <c r="D27" s="680">
        <v>2270434</v>
      </c>
      <c r="E27" s="377">
        <v>954207</v>
      </c>
      <c r="F27" s="680">
        <v>312059</v>
      </c>
      <c r="G27" s="377">
        <v>90333</v>
      </c>
      <c r="H27" s="496"/>
      <c r="I27" s="497"/>
      <c r="J27" s="497"/>
      <c r="K27" s="498"/>
      <c r="L27" s="374"/>
      <c r="M27" s="372">
        <f t="shared" ref="M27:N34" si="5">SUM(D27+F27+H27+J27)</f>
        <v>2582493</v>
      </c>
      <c r="N27" s="376">
        <f t="shared" si="5"/>
        <v>1044540</v>
      </c>
      <c r="O27" s="490">
        <f t="shared" ref="O27:O34" si="6">IF(M27=0,"",N27/M27)</f>
        <v>0.40446963457403368</v>
      </c>
    </row>
    <row r="28" spans="1:26" s="266" customFormat="1" ht="16.899999999999999" customHeight="1" x14ac:dyDescent="0.2">
      <c r="A28" s="275"/>
      <c r="B28" s="287" t="s">
        <v>55</v>
      </c>
      <c r="C28" s="300" t="s">
        <v>172</v>
      </c>
      <c r="D28" s="680">
        <v>325302</v>
      </c>
      <c r="E28" s="377">
        <v>457317</v>
      </c>
      <c r="F28" s="680">
        <v>0</v>
      </c>
      <c r="G28" s="377">
        <v>0</v>
      </c>
      <c r="H28" s="499"/>
      <c r="I28" s="500"/>
      <c r="J28" s="500"/>
      <c r="K28" s="501"/>
      <c r="L28" s="374"/>
      <c r="M28" s="372">
        <f t="shared" si="5"/>
        <v>325302</v>
      </c>
      <c r="N28" s="376">
        <f t="shared" si="5"/>
        <v>457317</v>
      </c>
      <c r="O28" s="490">
        <f t="shared" si="6"/>
        <v>1.4058228968773632</v>
      </c>
    </row>
    <row r="29" spans="1:26" s="266" customFormat="1" ht="16.899999999999999" customHeight="1" x14ac:dyDescent="0.2">
      <c r="A29" s="275"/>
      <c r="B29" s="288" t="s">
        <v>57</v>
      </c>
      <c r="C29" s="300" t="s">
        <v>176</v>
      </c>
      <c r="D29" s="680">
        <v>398930</v>
      </c>
      <c r="E29" s="377">
        <v>432029</v>
      </c>
      <c r="F29" s="680">
        <v>0</v>
      </c>
      <c r="G29" s="377">
        <v>0</v>
      </c>
      <c r="H29" s="499"/>
      <c r="I29" s="500"/>
      <c r="J29" s="500"/>
      <c r="K29" s="501"/>
      <c r="L29" s="374"/>
      <c r="M29" s="372">
        <f t="shared" si="5"/>
        <v>398930</v>
      </c>
      <c r="N29" s="376">
        <f t="shared" si="5"/>
        <v>432029</v>
      </c>
      <c r="O29" s="490">
        <f t="shared" si="6"/>
        <v>1.0829694432607224</v>
      </c>
    </row>
    <row r="30" spans="1:26" s="266" customFormat="1" ht="16.899999999999999" customHeight="1" x14ac:dyDescent="0.2">
      <c r="A30" s="275"/>
      <c r="B30" s="288" t="s">
        <v>59</v>
      </c>
      <c r="C30" s="300" t="s">
        <v>173</v>
      </c>
      <c r="D30" s="680">
        <v>333728</v>
      </c>
      <c r="E30" s="377">
        <v>328893</v>
      </c>
      <c r="F30" s="680">
        <v>0</v>
      </c>
      <c r="G30" s="377">
        <v>0</v>
      </c>
      <c r="H30" s="499"/>
      <c r="I30" s="500"/>
      <c r="J30" s="500"/>
      <c r="K30" s="501"/>
      <c r="L30" s="374"/>
      <c r="M30" s="372">
        <f t="shared" si="5"/>
        <v>333728</v>
      </c>
      <c r="N30" s="376">
        <f t="shared" si="5"/>
        <v>328893</v>
      </c>
      <c r="O30" s="490">
        <f t="shared" si="6"/>
        <v>0.98551215361012556</v>
      </c>
    </row>
    <row r="31" spans="1:26" s="266" customFormat="1" ht="16.899999999999999" customHeight="1" x14ac:dyDescent="0.2">
      <c r="A31" s="275"/>
      <c r="B31" s="287" t="s">
        <v>61</v>
      </c>
      <c r="C31" s="300" t="s">
        <v>174</v>
      </c>
      <c r="D31" s="680">
        <v>276050</v>
      </c>
      <c r="E31" s="377">
        <v>307681</v>
      </c>
      <c r="F31" s="680">
        <v>0</v>
      </c>
      <c r="G31" s="377">
        <v>0</v>
      </c>
      <c r="H31" s="499"/>
      <c r="I31" s="500"/>
      <c r="J31" s="500"/>
      <c r="K31" s="501"/>
      <c r="L31" s="374"/>
      <c r="M31" s="372">
        <f t="shared" si="5"/>
        <v>276050</v>
      </c>
      <c r="N31" s="376">
        <f t="shared" si="5"/>
        <v>307681</v>
      </c>
      <c r="O31" s="490">
        <f t="shared" si="6"/>
        <v>1.1145843144357905</v>
      </c>
    </row>
    <row r="32" spans="1:26" s="266" customFormat="1" ht="16.899999999999999" customHeight="1" x14ac:dyDescent="0.2">
      <c r="A32" s="275"/>
      <c r="B32" s="288" t="s">
        <v>63</v>
      </c>
      <c r="C32" s="300" t="s">
        <v>175</v>
      </c>
      <c r="D32" s="680">
        <v>216798</v>
      </c>
      <c r="E32" s="377">
        <v>204649</v>
      </c>
      <c r="F32" s="680">
        <v>0</v>
      </c>
      <c r="G32" s="377">
        <v>0</v>
      </c>
      <c r="H32" s="499"/>
      <c r="I32" s="500"/>
      <c r="J32" s="500"/>
      <c r="K32" s="501"/>
      <c r="L32" s="374"/>
      <c r="M32" s="372">
        <f t="shared" si="5"/>
        <v>216798</v>
      </c>
      <c r="N32" s="376">
        <f t="shared" si="5"/>
        <v>204649</v>
      </c>
      <c r="O32" s="490">
        <f t="shared" si="6"/>
        <v>0.9439616601629166</v>
      </c>
    </row>
    <row r="33" spans="1:15" s="266" customFormat="1" ht="16.899999999999999" customHeight="1" x14ac:dyDescent="0.2">
      <c r="A33" s="275"/>
      <c r="B33" s="288" t="s">
        <v>65</v>
      </c>
      <c r="C33" s="300" t="s">
        <v>177</v>
      </c>
      <c r="D33" s="680">
        <v>149818</v>
      </c>
      <c r="E33" s="377">
        <v>195796</v>
      </c>
      <c r="F33" s="680">
        <v>0</v>
      </c>
      <c r="G33" s="377">
        <v>0</v>
      </c>
      <c r="H33" s="499"/>
      <c r="I33" s="500"/>
      <c r="J33" s="500"/>
      <c r="K33" s="501"/>
      <c r="L33" s="374"/>
      <c r="M33" s="372">
        <f t="shared" si="5"/>
        <v>149818</v>
      </c>
      <c r="N33" s="376">
        <f t="shared" si="5"/>
        <v>195796</v>
      </c>
      <c r="O33" s="490">
        <f t="shared" si="6"/>
        <v>1.3068923627334499</v>
      </c>
    </row>
    <row r="34" spans="1:15" s="266" customFormat="1" ht="16.899999999999999" customHeight="1" x14ac:dyDescent="0.2">
      <c r="A34" s="275"/>
      <c r="B34" s="288" t="s">
        <v>66</v>
      </c>
      <c r="C34" s="300" t="s">
        <v>327</v>
      </c>
      <c r="D34" s="680">
        <v>0</v>
      </c>
      <c r="E34" s="377">
        <v>166570</v>
      </c>
      <c r="F34" s="680">
        <v>0</v>
      </c>
      <c r="G34" s="377">
        <v>0</v>
      </c>
      <c r="H34" s="499"/>
      <c r="I34" s="500"/>
      <c r="J34" s="500"/>
      <c r="K34" s="501"/>
      <c r="L34" s="374"/>
      <c r="M34" s="372">
        <f t="shared" si="5"/>
        <v>0</v>
      </c>
      <c r="N34" s="376">
        <f t="shared" si="5"/>
        <v>166570</v>
      </c>
      <c r="O34" s="490" t="str">
        <f t="shared" si="6"/>
        <v/>
      </c>
    </row>
    <row r="35" spans="1:15" s="266" customFormat="1" ht="26.25" customHeight="1" x14ac:dyDescent="0.25">
      <c r="A35" s="275"/>
      <c r="B35" s="1121" t="s">
        <v>293</v>
      </c>
      <c r="C35" s="1121"/>
      <c r="D35" s="603">
        <f>SUM(D27:D34)</f>
        <v>3971060</v>
      </c>
      <c r="E35" s="604">
        <f>SUM(E27:E34)</f>
        <v>3047142</v>
      </c>
      <c r="F35" s="603">
        <f>SUM(F27:F34)</f>
        <v>312059</v>
      </c>
      <c r="G35" s="604">
        <f>SUM(G27:G34)</f>
        <v>90333</v>
      </c>
      <c r="H35" s="502"/>
      <c r="I35" s="423"/>
      <c r="J35" s="413"/>
      <c r="K35" s="414"/>
      <c r="L35" s="381"/>
      <c r="M35" s="380">
        <f>SUM(M27:M34)</f>
        <v>4283119</v>
      </c>
      <c r="N35" s="604">
        <f>SUM(N27:N34)</f>
        <v>3137475</v>
      </c>
      <c r="O35" s="492">
        <f t="shared" ref="O35" si="7">IF(M35=0,"",N35/M35)</f>
        <v>0.73252109035494928</v>
      </c>
    </row>
    <row r="36" spans="1:15" s="266" customFormat="1" ht="13.15" customHeight="1" x14ac:dyDescent="0.25">
      <c r="A36" s="275"/>
      <c r="B36" s="275"/>
      <c r="C36" s="898"/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</row>
    <row r="37" spans="1:15" s="269" customFormat="1" ht="16.149999999999999" hidden="1" customHeight="1" x14ac:dyDescent="0.25">
      <c r="A37" s="293"/>
      <c r="B37" s="287" t="s">
        <v>55</v>
      </c>
      <c r="C37" s="643" t="s">
        <v>87</v>
      </c>
      <c r="D37" s="283">
        <v>23355611.820000008</v>
      </c>
      <c r="E37" s="296">
        <v>25365170.410000004</v>
      </c>
      <c r="F37" s="285">
        <v>2945000.9999999995</v>
      </c>
      <c r="G37" s="297">
        <v>2414763.4299999992</v>
      </c>
      <c r="H37" s="283">
        <v>883672.22999999986</v>
      </c>
      <c r="I37" s="296">
        <v>1280952.03</v>
      </c>
      <c r="J37" s="283">
        <v>6944</v>
      </c>
      <c r="K37" s="296">
        <v>72293.649999999994</v>
      </c>
      <c r="L37" s="286"/>
      <c r="M37" s="284">
        <f t="shared" ref="M37:N42" si="8">SUM(D37+F37+H37+J37)</f>
        <v>27191229.050000008</v>
      </c>
      <c r="N37" s="644">
        <f t="shared" si="8"/>
        <v>29133179.520000003</v>
      </c>
      <c r="O37" s="294">
        <f>SUM(N37)/M37</f>
        <v>1.071418267501961</v>
      </c>
    </row>
    <row r="38" spans="1:15" s="269" customFormat="1" ht="16.149999999999999" hidden="1" customHeight="1" x14ac:dyDescent="0.25">
      <c r="A38" s="266"/>
      <c r="B38" s="288" t="s">
        <v>57</v>
      </c>
      <c r="C38" s="643" t="s">
        <v>163</v>
      </c>
      <c r="D38" s="283">
        <v>6916491.4900000002</v>
      </c>
      <c r="E38" s="296">
        <v>7687705.5000000009</v>
      </c>
      <c r="F38" s="285">
        <v>0</v>
      </c>
      <c r="G38" s="297">
        <v>0</v>
      </c>
      <c r="H38" s="283">
        <v>344823.13</v>
      </c>
      <c r="I38" s="296">
        <v>421665.82999999996</v>
      </c>
      <c r="J38" s="283">
        <v>0</v>
      </c>
      <c r="K38" s="296">
        <v>0</v>
      </c>
      <c r="L38" s="286"/>
      <c r="M38" s="284">
        <f t="shared" si="8"/>
        <v>7261314.6200000001</v>
      </c>
      <c r="N38" s="644">
        <f t="shared" si="8"/>
        <v>8109371.330000001</v>
      </c>
      <c r="O38" s="294">
        <f>SUM(N38)/M38</f>
        <v>1.1167910708157693</v>
      </c>
    </row>
    <row r="39" spans="1:15" s="269" customFormat="1" ht="16.149999999999999" hidden="1" customHeight="1" x14ac:dyDescent="0.25">
      <c r="A39" s="266"/>
      <c r="B39" s="288" t="s">
        <v>59</v>
      </c>
      <c r="C39" s="643" t="s">
        <v>164</v>
      </c>
      <c r="D39" s="283">
        <v>0</v>
      </c>
      <c r="E39" s="296">
        <v>461676</v>
      </c>
      <c r="F39" s="285">
        <v>0</v>
      </c>
      <c r="G39" s="297">
        <v>0</v>
      </c>
      <c r="H39" s="283">
        <v>0</v>
      </c>
      <c r="I39" s="296">
        <v>0</v>
      </c>
      <c r="J39" s="283">
        <v>0</v>
      </c>
      <c r="K39" s="296">
        <v>0</v>
      </c>
      <c r="L39" s="286"/>
      <c r="M39" s="284">
        <f t="shared" si="8"/>
        <v>0</v>
      </c>
      <c r="N39" s="644">
        <f t="shared" si="8"/>
        <v>461676</v>
      </c>
      <c r="O39" s="294">
        <v>0</v>
      </c>
    </row>
    <row r="40" spans="1:15" s="269" customFormat="1" ht="16.149999999999999" hidden="1" customHeight="1" x14ac:dyDescent="0.25">
      <c r="A40" s="266"/>
      <c r="B40" s="287" t="s">
        <v>61</v>
      </c>
      <c r="C40" s="643" t="s">
        <v>165</v>
      </c>
      <c r="D40" s="283">
        <v>17321548.050000001</v>
      </c>
      <c r="E40" s="296">
        <v>23055191.170000002</v>
      </c>
      <c r="F40" s="285">
        <v>4385988.38</v>
      </c>
      <c r="G40" s="297">
        <v>4110047.42</v>
      </c>
      <c r="H40" s="283">
        <v>429238.72999999992</v>
      </c>
      <c r="I40" s="296">
        <v>1195296.2000000002</v>
      </c>
      <c r="J40" s="283">
        <v>47698.149999999994</v>
      </c>
      <c r="K40" s="296">
        <v>73401.149999999994</v>
      </c>
      <c r="L40" s="286"/>
      <c r="M40" s="284">
        <f t="shared" si="8"/>
        <v>22184473.309999999</v>
      </c>
      <c r="N40" s="644">
        <f t="shared" si="8"/>
        <v>28433935.940000001</v>
      </c>
      <c r="O40" s="294">
        <f>SUM(N40)/M40</f>
        <v>1.2817043498248371</v>
      </c>
    </row>
    <row r="41" spans="1:15" s="269" customFormat="1" ht="16.149999999999999" hidden="1" customHeight="1" x14ac:dyDescent="0.25">
      <c r="A41" s="266"/>
      <c r="B41" s="288" t="s">
        <v>63</v>
      </c>
      <c r="C41" s="643" t="s">
        <v>166</v>
      </c>
      <c r="D41" s="283">
        <v>27204338.449999999</v>
      </c>
      <c r="E41" s="296">
        <v>28593196.580000006</v>
      </c>
      <c r="F41" s="285">
        <v>0</v>
      </c>
      <c r="G41" s="297">
        <v>0</v>
      </c>
      <c r="H41" s="283">
        <v>4303330.1500000004</v>
      </c>
      <c r="I41" s="296">
        <v>3365974.9600000004</v>
      </c>
      <c r="J41" s="283">
        <v>0</v>
      </c>
      <c r="K41" s="296">
        <v>0</v>
      </c>
      <c r="L41" s="286"/>
      <c r="M41" s="284">
        <f t="shared" si="8"/>
        <v>31507668.600000001</v>
      </c>
      <c r="N41" s="644">
        <f t="shared" si="8"/>
        <v>31959171.540000007</v>
      </c>
      <c r="O41" s="294">
        <f>SUM(N41)/M41</f>
        <v>1.0143299380773607</v>
      </c>
    </row>
    <row r="42" spans="1:15" s="269" customFormat="1" ht="16.149999999999999" hidden="1" customHeight="1" x14ac:dyDescent="0.25">
      <c r="A42" s="266"/>
      <c r="B42" s="288" t="s">
        <v>65</v>
      </c>
      <c r="C42" s="643" t="s">
        <v>167</v>
      </c>
      <c r="D42" s="283">
        <v>4586592.2200000063</v>
      </c>
      <c r="E42" s="296">
        <v>5103729.7000000263</v>
      </c>
      <c r="F42" s="285">
        <v>12706366.850000057</v>
      </c>
      <c r="G42" s="297">
        <v>13354659.419999968</v>
      </c>
      <c r="H42" s="283">
        <v>0</v>
      </c>
      <c r="I42" s="296">
        <v>0</v>
      </c>
      <c r="J42" s="283">
        <v>0</v>
      </c>
      <c r="K42" s="296">
        <v>0</v>
      </c>
      <c r="L42" s="286"/>
      <c r="M42" s="284">
        <f t="shared" si="8"/>
        <v>17292959.070000064</v>
      </c>
      <c r="N42" s="644">
        <f t="shared" si="8"/>
        <v>18458389.119999994</v>
      </c>
      <c r="O42" s="294">
        <f>SUM(N42)/M42</f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sortState ref="C28:O35">
    <sortCondition descending="1" ref="N28:N35"/>
  </sortState>
  <mergeCells count="23">
    <mergeCell ref="B4:O4"/>
    <mergeCell ref="B5:O5"/>
    <mergeCell ref="N7:O7"/>
    <mergeCell ref="A8:A10"/>
    <mergeCell ref="B8:B11"/>
    <mergeCell ref="C8:C11"/>
    <mergeCell ref="D8:G8"/>
    <mergeCell ref="H8:K8"/>
    <mergeCell ref="M8:O8"/>
    <mergeCell ref="O10:O11"/>
    <mergeCell ref="J9:K9"/>
    <mergeCell ref="M9:O9"/>
    <mergeCell ref="J10:K10"/>
    <mergeCell ref="M10:N10"/>
    <mergeCell ref="B7:F7"/>
    <mergeCell ref="B25:C25"/>
    <mergeCell ref="B35:C35"/>
    <mergeCell ref="D9:E9"/>
    <mergeCell ref="F9:G9"/>
    <mergeCell ref="H9:I9"/>
    <mergeCell ref="D10:E10"/>
    <mergeCell ref="F10:G10"/>
    <mergeCell ref="H10:I10"/>
  </mergeCells>
  <conditionalFormatting sqref="O37:O42 O13:O25">
    <cfRule type="cellIs" dxfId="954" priority="7" stopIfTrue="1" operator="lessThan">
      <formula>1</formula>
    </cfRule>
    <cfRule type="cellIs" dxfId="953" priority="8" stopIfTrue="1" operator="greaterThan">
      <formula>1</formula>
    </cfRule>
  </conditionalFormatting>
  <conditionalFormatting sqref="O27:O31 O33:O34">
    <cfRule type="cellIs" dxfId="952" priority="5" stopIfTrue="1" operator="lessThan">
      <formula>1</formula>
    </cfRule>
    <cfRule type="cellIs" dxfId="951" priority="6" stopIfTrue="1" operator="greaterThan">
      <formula>1</formula>
    </cfRule>
  </conditionalFormatting>
  <conditionalFormatting sqref="O35">
    <cfRule type="cellIs" dxfId="950" priority="3" stopIfTrue="1" operator="lessThan">
      <formula>1</formula>
    </cfRule>
    <cfRule type="cellIs" dxfId="949" priority="4" stopIfTrue="1" operator="greaterThan">
      <formula>1</formula>
    </cfRule>
  </conditionalFormatting>
  <conditionalFormatting sqref="O32">
    <cfRule type="cellIs" dxfId="948" priority="1" stopIfTrue="1" operator="lessThan">
      <formula>1</formula>
    </cfRule>
    <cfRule type="cellIs" dxfId="947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13:N24 D37:E42 O35 L37:O42 H37:I42 D27:I34 L27:O34 O13:O25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7:G42 J37:K42 J27:K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</sheetPr>
  <dimension ref="A1:J106"/>
  <sheetViews>
    <sheetView zoomScale="110" zoomScaleNormal="110" workbookViewId="0">
      <selection activeCell="C22" sqref="C22"/>
    </sheetView>
  </sheetViews>
  <sheetFormatPr defaultColWidth="9.140625" defaultRowHeight="15" x14ac:dyDescent="0.3"/>
  <cols>
    <col min="1" max="1" width="8.28515625" style="16" customWidth="1"/>
    <col min="2" max="2" width="21.28515625" style="16" customWidth="1"/>
    <col min="3" max="3" width="5.28515625" style="463" customWidth="1"/>
    <col min="4" max="4" width="11.28515625" style="41" customWidth="1"/>
    <col min="5" max="5" width="5.28515625" style="463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10" s="2" customFormat="1" ht="18.75" customHeight="1" x14ac:dyDescent="0.3">
      <c r="A1" s="1"/>
      <c r="B1" s="1"/>
      <c r="C1" s="456"/>
      <c r="D1" s="35"/>
      <c r="E1" s="456"/>
      <c r="F1" s="35"/>
    </row>
    <row r="2" spans="1:10" ht="15" customHeight="1" x14ac:dyDescent="0.3">
      <c r="A2" s="1312" t="s">
        <v>131</v>
      </c>
      <c r="B2" s="1313"/>
      <c r="C2" s="1313"/>
      <c r="D2" s="1313"/>
      <c r="E2" s="1314"/>
      <c r="F2" s="1314"/>
      <c r="G2" s="1314"/>
      <c r="H2" s="1314"/>
    </row>
    <row r="3" spans="1:10" s="2" customFormat="1" ht="14.25" customHeight="1" x14ac:dyDescent="0.3">
      <c r="A3" s="1296" t="s">
        <v>151</v>
      </c>
      <c r="B3" s="1297"/>
      <c r="C3" s="1297"/>
      <c r="D3" s="1297"/>
      <c r="E3" s="1311"/>
      <c r="F3" s="1311"/>
      <c r="G3" s="1311"/>
      <c r="H3" s="1311"/>
    </row>
    <row r="4" spans="1:10" s="2" customFormat="1" ht="15.75" customHeight="1" x14ac:dyDescent="0.3">
      <c r="A4" s="4" t="s">
        <v>98</v>
      </c>
      <c r="B4" s="4"/>
      <c r="C4" s="457"/>
      <c r="D4" s="4"/>
      <c r="E4" s="457"/>
      <c r="F4" s="4"/>
    </row>
    <row r="5" spans="1:10" s="5" customFormat="1" ht="15" customHeight="1" x14ac:dyDescent="0.25">
      <c r="A5" s="1315" t="s">
        <v>0</v>
      </c>
      <c r="B5" s="1178" t="s">
        <v>1</v>
      </c>
      <c r="C5" s="1317"/>
      <c r="D5" s="1317"/>
      <c r="E5" s="1317"/>
      <c r="F5" s="1317"/>
      <c r="G5" s="1318"/>
      <c r="H5" s="1319"/>
      <c r="I5" s="136"/>
    </row>
    <row r="6" spans="1:10" s="6" customFormat="1" ht="15" customHeight="1" x14ac:dyDescent="0.25">
      <c r="A6" s="1316"/>
      <c r="B6" s="1179"/>
      <c r="C6" s="1320" t="s">
        <v>93</v>
      </c>
      <c r="D6" s="1320"/>
      <c r="E6" s="1321" t="s">
        <v>52</v>
      </c>
      <c r="F6" s="1321"/>
      <c r="G6" s="1306" t="s">
        <v>82</v>
      </c>
      <c r="H6" s="1307"/>
      <c r="I6" s="136"/>
    </row>
    <row r="7" spans="1:10" s="6" customFormat="1" ht="15" customHeight="1" x14ac:dyDescent="0.25">
      <c r="A7" s="1316"/>
      <c r="B7" s="1179"/>
      <c r="C7" s="1320"/>
      <c r="D7" s="1320"/>
      <c r="E7" s="1321"/>
      <c r="F7" s="1321"/>
      <c r="G7" s="1306"/>
      <c r="H7" s="1307"/>
      <c r="I7" s="136"/>
    </row>
    <row r="8" spans="1:10" s="6" customFormat="1" ht="23.25" customHeight="1" x14ac:dyDescent="0.25">
      <c r="A8" s="1316"/>
      <c r="B8" s="1179"/>
      <c r="C8" s="458" t="s">
        <v>2</v>
      </c>
      <c r="D8" s="97" t="s">
        <v>3</v>
      </c>
      <c r="E8" s="458" t="s">
        <v>2</v>
      </c>
      <c r="F8" s="97" t="s">
        <v>3</v>
      </c>
      <c r="G8" s="97" t="s">
        <v>2</v>
      </c>
      <c r="H8" s="139" t="s">
        <v>3</v>
      </c>
      <c r="I8" s="136"/>
      <c r="J8" s="7"/>
    </row>
    <row r="9" spans="1:10" s="9" customFormat="1" ht="14.25" customHeight="1" x14ac:dyDescent="0.25">
      <c r="A9" s="111">
        <v>1</v>
      </c>
      <c r="B9" s="112">
        <v>2</v>
      </c>
      <c r="C9" s="459">
        <v>3</v>
      </c>
      <c r="D9" s="158">
        <v>4</v>
      </c>
      <c r="E9" s="464">
        <v>5</v>
      </c>
      <c r="F9" s="159">
        <v>6</v>
      </c>
      <c r="G9" s="159">
        <v>7</v>
      </c>
      <c r="H9" s="160">
        <v>8</v>
      </c>
      <c r="I9" s="137"/>
    </row>
    <row r="10" spans="1:10" ht="12.95" customHeight="1" x14ac:dyDescent="0.3">
      <c r="A10" s="98" t="s">
        <v>4</v>
      </c>
      <c r="B10" s="140" t="s">
        <v>5</v>
      </c>
      <c r="C10" s="460">
        <v>10809</v>
      </c>
      <c r="D10" s="142">
        <v>14070818.617504813</v>
      </c>
      <c r="E10" s="460">
        <v>1077</v>
      </c>
      <c r="F10" s="142">
        <v>790757.32005283353</v>
      </c>
      <c r="G10" s="143">
        <v>11886</v>
      </c>
      <c r="H10" s="144">
        <v>14861575.937557647</v>
      </c>
      <c r="I10" s="13"/>
    </row>
    <row r="11" spans="1:10" ht="12.95" customHeight="1" x14ac:dyDescent="0.3">
      <c r="A11" s="101" t="s">
        <v>6</v>
      </c>
      <c r="B11" s="145" t="s">
        <v>7</v>
      </c>
      <c r="C11" s="460">
        <v>6319</v>
      </c>
      <c r="D11" s="142">
        <v>1666127.4544794641</v>
      </c>
      <c r="E11" s="460">
        <v>192</v>
      </c>
      <c r="F11" s="142">
        <v>79779.32501440635</v>
      </c>
      <c r="G11" s="143">
        <v>6511</v>
      </c>
      <c r="H11" s="144">
        <v>1745906.7794938704</v>
      </c>
      <c r="I11" s="13"/>
    </row>
    <row r="12" spans="1:10" ht="12.95" customHeight="1" x14ac:dyDescent="0.3">
      <c r="A12" s="98" t="s">
        <v>8</v>
      </c>
      <c r="B12" s="145" t="s">
        <v>9</v>
      </c>
      <c r="C12" s="460">
        <v>15480</v>
      </c>
      <c r="D12" s="142">
        <v>26876213.544209596</v>
      </c>
      <c r="E12" s="460">
        <v>1336</v>
      </c>
      <c r="F12" s="142">
        <v>2505720.8601308553</v>
      </c>
      <c r="G12" s="143">
        <v>16816</v>
      </c>
      <c r="H12" s="144">
        <v>29381934.40434045</v>
      </c>
      <c r="I12" s="13"/>
    </row>
    <row r="13" spans="1:10" ht="12.95" customHeight="1" x14ac:dyDescent="0.3">
      <c r="A13" s="101" t="s">
        <v>10</v>
      </c>
      <c r="B13" s="145" t="s">
        <v>11</v>
      </c>
      <c r="C13" s="460">
        <v>0</v>
      </c>
      <c r="D13" s="142">
        <v>0</v>
      </c>
      <c r="E13" s="460">
        <v>0</v>
      </c>
      <c r="F13" s="142">
        <v>0</v>
      </c>
      <c r="G13" s="143">
        <v>0</v>
      </c>
      <c r="H13" s="144">
        <v>0</v>
      </c>
      <c r="I13" s="13"/>
    </row>
    <row r="14" spans="1:10" ht="12.95" customHeight="1" x14ac:dyDescent="0.3">
      <c r="A14" s="98" t="s">
        <v>12</v>
      </c>
      <c r="B14" s="145" t="s">
        <v>13</v>
      </c>
      <c r="C14" s="460">
        <v>0</v>
      </c>
      <c r="D14" s="142">
        <v>0</v>
      </c>
      <c r="E14" s="460">
        <v>0</v>
      </c>
      <c r="F14" s="142">
        <v>0</v>
      </c>
      <c r="G14" s="143">
        <v>0</v>
      </c>
      <c r="H14" s="144">
        <v>0</v>
      </c>
      <c r="I14" s="13"/>
    </row>
    <row r="15" spans="1:10" ht="12.95" customHeight="1" x14ac:dyDescent="0.3">
      <c r="A15" s="101" t="s">
        <v>14</v>
      </c>
      <c r="B15" s="145" t="s">
        <v>15</v>
      </c>
      <c r="C15" s="460">
        <v>2</v>
      </c>
      <c r="D15" s="142">
        <v>5100</v>
      </c>
      <c r="E15" s="460">
        <v>0</v>
      </c>
      <c r="F15" s="142">
        <v>0</v>
      </c>
      <c r="G15" s="143">
        <v>2</v>
      </c>
      <c r="H15" s="144">
        <v>5100</v>
      </c>
      <c r="I15" s="13"/>
    </row>
    <row r="16" spans="1:10" ht="12.95" customHeight="1" x14ac:dyDescent="0.3">
      <c r="A16" s="98" t="s">
        <v>16</v>
      </c>
      <c r="B16" s="145" t="s">
        <v>17</v>
      </c>
      <c r="C16" s="460">
        <v>64</v>
      </c>
      <c r="D16" s="142">
        <v>140882.77000000002</v>
      </c>
      <c r="E16" s="460">
        <v>19</v>
      </c>
      <c r="F16" s="142">
        <v>4452.1400000000012</v>
      </c>
      <c r="G16" s="143">
        <v>83</v>
      </c>
      <c r="H16" s="144">
        <v>145334.91000000003</v>
      </c>
      <c r="I16" s="13"/>
    </row>
    <row r="17" spans="1:9" ht="12.95" customHeight="1" x14ac:dyDescent="0.3">
      <c r="A17" s="101" t="s">
        <v>18</v>
      </c>
      <c r="B17" s="145" t="s">
        <v>19</v>
      </c>
      <c r="C17" s="460">
        <v>1407</v>
      </c>
      <c r="D17" s="142">
        <v>8198010.487717554</v>
      </c>
      <c r="E17" s="460">
        <v>109</v>
      </c>
      <c r="F17" s="142">
        <v>345602.33000614343</v>
      </c>
      <c r="G17" s="143">
        <v>1516</v>
      </c>
      <c r="H17" s="144">
        <v>8543612.8177236971</v>
      </c>
      <c r="I17" s="13"/>
    </row>
    <row r="18" spans="1:9" ht="12.95" customHeight="1" x14ac:dyDescent="0.3">
      <c r="A18" s="98" t="s">
        <v>20</v>
      </c>
      <c r="B18" s="145" t="s">
        <v>21</v>
      </c>
      <c r="C18" s="460">
        <v>2661</v>
      </c>
      <c r="D18" s="142">
        <v>6892850.6458949205</v>
      </c>
      <c r="E18" s="460">
        <v>110</v>
      </c>
      <c r="F18" s="142">
        <v>218176.92030717182</v>
      </c>
      <c r="G18" s="143">
        <v>2771</v>
      </c>
      <c r="H18" s="144">
        <v>7111027.566202092</v>
      </c>
      <c r="I18" s="13"/>
    </row>
    <row r="19" spans="1:9" ht="12.95" customHeight="1" x14ac:dyDescent="0.3">
      <c r="A19" s="101" t="s">
        <v>22</v>
      </c>
      <c r="B19" s="145" t="s">
        <v>23</v>
      </c>
      <c r="C19" s="460">
        <v>28798</v>
      </c>
      <c r="D19" s="142">
        <v>92619394.546098232</v>
      </c>
      <c r="E19" s="460">
        <v>1711</v>
      </c>
      <c r="F19" s="142">
        <v>4390060.5816071229</v>
      </c>
      <c r="G19" s="143">
        <v>30509</v>
      </c>
      <c r="H19" s="144">
        <v>97009455.127705351</v>
      </c>
      <c r="I19" s="13"/>
    </row>
    <row r="20" spans="1:9" s="11" customFormat="1" ht="12.95" customHeight="1" x14ac:dyDescent="0.3">
      <c r="A20" s="98" t="s">
        <v>24</v>
      </c>
      <c r="B20" s="145" t="s">
        <v>25</v>
      </c>
      <c r="C20" s="460">
        <v>0</v>
      </c>
      <c r="D20" s="142">
        <v>0</v>
      </c>
      <c r="E20" s="460">
        <v>0</v>
      </c>
      <c r="F20" s="142">
        <v>0</v>
      </c>
      <c r="G20" s="143">
        <v>0</v>
      </c>
      <c r="H20" s="144">
        <v>0</v>
      </c>
      <c r="I20" s="138"/>
    </row>
    <row r="21" spans="1:9" ht="12.95" customHeight="1" x14ac:dyDescent="0.3">
      <c r="A21" s="101" t="s">
        <v>26</v>
      </c>
      <c r="B21" s="145" t="s">
        <v>27</v>
      </c>
      <c r="C21" s="460">
        <v>0</v>
      </c>
      <c r="D21" s="142">
        <v>0</v>
      </c>
      <c r="E21" s="460">
        <v>0</v>
      </c>
      <c r="F21" s="142">
        <v>0</v>
      </c>
      <c r="G21" s="143">
        <v>0</v>
      </c>
      <c r="H21" s="144">
        <v>0</v>
      </c>
      <c r="I21" s="13"/>
    </row>
    <row r="22" spans="1:9" ht="12.95" customHeight="1" x14ac:dyDescent="0.3">
      <c r="A22" s="98" t="s">
        <v>28</v>
      </c>
      <c r="B22" s="145" t="s">
        <v>29</v>
      </c>
      <c r="C22" s="460">
        <v>810</v>
      </c>
      <c r="D22" s="142">
        <v>2570748.6122341803</v>
      </c>
      <c r="E22" s="460">
        <v>6</v>
      </c>
      <c r="F22" s="142">
        <v>36698.15</v>
      </c>
      <c r="G22" s="143">
        <v>816</v>
      </c>
      <c r="H22" s="144">
        <v>2607446.7622341802</v>
      </c>
      <c r="I22" s="13"/>
    </row>
    <row r="23" spans="1:9" ht="12.95" customHeight="1" x14ac:dyDescent="0.3">
      <c r="A23" s="101" t="s">
        <v>30</v>
      </c>
      <c r="B23" s="145" t="s">
        <v>31</v>
      </c>
      <c r="C23" s="460">
        <v>359</v>
      </c>
      <c r="D23" s="142">
        <v>1629053.8796000001</v>
      </c>
      <c r="E23" s="460">
        <v>0</v>
      </c>
      <c r="F23" s="142">
        <v>0</v>
      </c>
      <c r="G23" s="143">
        <v>359</v>
      </c>
      <c r="H23" s="144">
        <v>1629053.8796000001</v>
      </c>
      <c r="I23" s="13"/>
    </row>
    <row r="24" spans="1:9" ht="12.95" customHeight="1" x14ac:dyDescent="0.3">
      <c r="A24" s="98" t="s">
        <v>32</v>
      </c>
      <c r="B24" s="145" t="s">
        <v>33</v>
      </c>
      <c r="C24" s="460">
        <v>19</v>
      </c>
      <c r="D24" s="142">
        <v>75813.621799999994</v>
      </c>
      <c r="E24" s="460">
        <v>9</v>
      </c>
      <c r="F24" s="142">
        <v>11212</v>
      </c>
      <c r="G24" s="143">
        <v>28</v>
      </c>
      <c r="H24" s="144">
        <v>87025.621799999994</v>
      </c>
      <c r="I24" s="13"/>
    </row>
    <row r="25" spans="1:9" ht="12.95" customHeight="1" x14ac:dyDescent="0.3">
      <c r="A25" s="101" t="s">
        <v>34</v>
      </c>
      <c r="B25" s="145" t="s">
        <v>35</v>
      </c>
      <c r="C25" s="460">
        <v>119</v>
      </c>
      <c r="D25" s="142">
        <v>186300.09</v>
      </c>
      <c r="E25" s="460">
        <v>1</v>
      </c>
      <c r="F25" s="142">
        <v>579</v>
      </c>
      <c r="G25" s="143">
        <v>120</v>
      </c>
      <c r="H25" s="144">
        <v>186879.09</v>
      </c>
      <c r="I25" s="13"/>
    </row>
    <row r="26" spans="1:9" ht="12.95" customHeight="1" x14ac:dyDescent="0.3">
      <c r="A26" s="98" t="s">
        <v>36</v>
      </c>
      <c r="B26" s="145" t="s">
        <v>37</v>
      </c>
      <c r="C26" s="460">
        <v>1</v>
      </c>
      <c r="D26" s="142">
        <v>0</v>
      </c>
      <c r="E26" s="460">
        <v>0</v>
      </c>
      <c r="F26" s="142">
        <v>0</v>
      </c>
      <c r="G26" s="143">
        <v>1</v>
      </c>
      <c r="H26" s="144">
        <v>0</v>
      </c>
      <c r="I26" s="13"/>
    </row>
    <row r="27" spans="1:9" ht="12.95" customHeight="1" x14ac:dyDescent="0.3">
      <c r="A27" s="101" t="s">
        <v>38</v>
      </c>
      <c r="B27" s="145" t="s">
        <v>39</v>
      </c>
      <c r="C27" s="460">
        <v>5</v>
      </c>
      <c r="D27" s="142">
        <v>5276.88</v>
      </c>
      <c r="E27" s="460">
        <v>0</v>
      </c>
      <c r="F27" s="142">
        <v>0</v>
      </c>
      <c r="G27" s="143">
        <v>5</v>
      </c>
      <c r="H27" s="144">
        <v>5276.88</v>
      </c>
      <c r="I27" s="13"/>
    </row>
    <row r="28" spans="1:9" ht="19.5" customHeight="1" x14ac:dyDescent="0.3">
      <c r="A28" s="1304" t="s">
        <v>40</v>
      </c>
      <c r="B28" s="1305"/>
      <c r="C28" s="461">
        <v>66853</v>
      </c>
      <c r="D28" s="147">
        <v>154936591.14953876</v>
      </c>
      <c r="E28" s="465">
        <v>4570</v>
      </c>
      <c r="F28" s="147">
        <v>8383038.6271185335</v>
      </c>
      <c r="G28" s="146">
        <v>71423</v>
      </c>
      <c r="H28" s="148">
        <v>163319629.77665728</v>
      </c>
      <c r="I28" s="13"/>
    </row>
    <row r="29" spans="1:9" s="13" customFormat="1" ht="8.25" customHeight="1" x14ac:dyDescent="0.3">
      <c r="A29" s="12"/>
      <c r="B29" s="12"/>
      <c r="C29" s="462"/>
      <c r="D29" s="39"/>
      <c r="E29" s="462"/>
      <c r="F29" s="39"/>
    </row>
    <row r="30" spans="1:9" s="2" customFormat="1" ht="19.5" customHeight="1" x14ac:dyDescent="0.3">
      <c r="A30" s="1"/>
      <c r="B30" s="1"/>
      <c r="C30" s="456"/>
      <c r="D30" s="35"/>
      <c r="E30" s="456"/>
      <c r="F30" s="35"/>
    </row>
    <row r="31" spans="1:9" ht="18" customHeight="1" x14ac:dyDescent="0.3">
      <c r="A31" s="1"/>
      <c r="B31" s="1"/>
      <c r="C31" s="456"/>
      <c r="D31" s="40"/>
      <c r="E31" s="456"/>
      <c r="F31" s="40"/>
      <c r="G31" s="1308"/>
      <c r="H31" s="1308"/>
    </row>
    <row r="32" spans="1:9" ht="15.75" customHeight="1" x14ac:dyDescent="0.3">
      <c r="A32" s="1"/>
      <c r="B32" s="15"/>
      <c r="C32" s="456"/>
      <c r="D32" s="35"/>
      <c r="E32" s="456"/>
      <c r="F32" s="35"/>
      <c r="G32" s="1309"/>
      <c r="H32" s="1310"/>
    </row>
    <row r="33" spans="1:6" ht="18.75" customHeight="1" x14ac:dyDescent="0.3">
      <c r="A33" s="1"/>
      <c r="B33" s="1"/>
      <c r="C33" s="456"/>
      <c r="D33" s="35"/>
      <c r="E33" s="456"/>
      <c r="F33" s="35"/>
    </row>
    <row r="34" spans="1:6" ht="18.75" customHeight="1" x14ac:dyDescent="0.3">
      <c r="A34" s="1"/>
      <c r="B34" s="1"/>
      <c r="C34" s="456"/>
      <c r="D34" s="35"/>
      <c r="E34" s="456"/>
      <c r="F34" s="35"/>
    </row>
    <row r="35" spans="1:6" ht="18.75" customHeight="1" x14ac:dyDescent="0.3">
      <c r="A35" s="1"/>
      <c r="B35" s="1"/>
      <c r="C35" s="456"/>
      <c r="D35" s="35"/>
      <c r="E35" s="456"/>
      <c r="F35" s="35"/>
    </row>
    <row r="36" spans="1:6" ht="18.75" customHeight="1" x14ac:dyDescent="0.3">
      <c r="A36" s="1"/>
      <c r="B36" s="1"/>
      <c r="C36" s="456"/>
      <c r="D36" s="35"/>
      <c r="E36" s="456"/>
      <c r="F36" s="35"/>
    </row>
    <row r="37" spans="1:6" ht="18.75" customHeight="1" x14ac:dyDescent="0.3">
      <c r="A37" s="1"/>
      <c r="B37" s="1"/>
      <c r="C37" s="456"/>
      <c r="D37" s="35"/>
      <c r="E37" s="456"/>
      <c r="F37" s="35"/>
    </row>
    <row r="38" spans="1:6" ht="18.75" customHeight="1" x14ac:dyDescent="0.3">
      <c r="A38" s="1"/>
      <c r="B38" s="1"/>
      <c r="C38" s="456"/>
      <c r="D38" s="35"/>
      <c r="E38" s="456"/>
      <c r="F38" s="35"/>
    </row>
    <row r="39" spans="1:6" ht="18.75" customHeight="1" x14ac:dyDescent="0.3">
      <c r="A39" s="1"/>
      <c r="B39" s="1"/>
      <c r="C39" s="456"/>
      <c r="D39" s="35"/>
      <c r="E39" s="456"/>
      <c r="F39" s="35"/>
    </row>
    <row r="40" spans="1:6" ht="18.75" customHeight="1" x14ac:dyDescent="0.3">
      <c r="A40" s="1"/>
      <c r="B40" s="1"/>
      <c r="C40" s="456"/>
      <c r="D40" s="35"/>
      <c r="E40" s="456"/>
      <c r="F40" s="35"/>
    </row>
    <row r="41" spans="1:6" ht="18.75" customHeight="1" x14ac:dyDescent="0.3">
      <c r="A41" s="1"/>
      <c r="B41" s="1"/>
      <c r="C41" s="456"/>
      <c r="D41" s="35"/>
      <c r="E41" s="456"/>
      <c r="F41" s="35"/>
    </row>
    <row r="42" spans="1:6" ht="18.75" customHeight="1" x14ac:dyDescent="0.3">
      <c r="A42" s="1"/>
      <c r="B42" s="1"/>
      <c r="C42" s="456"/>
      <c r="D42" s="35"/>
      <c r="E42" s="456"/>
      <c r="F42" s="35"/>
    </row>
    <row r="43" spans="1:6" ht="18.75" customHeight="1" x14ac:dyDescent="0.3">
      <c r="A43" s="1"/>
      <c r="B43" s="1"/>
      <c r="C43" s="456"/>
      <c r="D43" s="35"/>
      <c r="E43" s="456"/>
      <c r="F43" s="35"/>
    </row>
    <row r="44" spans="1:6" ht="18.75" customHeight="1" x14ac:dyDescent="0.3">
      <c r="A44" s="1"/>
      <c r="B44" s="1"/>
      <c r="C44" s="456"/>
      <c r="D44" s="35"/>
      <c r="E44" s="456"/>
      <c r="F44" s="35"/>
    </row>
    <row r="45" spans="1:6" ht="18.75" customHeight="1" x14ac:dyDescent="0.3">
      <c r="A45" s="1"/>
      <c r="B45" s="1"/>
      <c r="C45" s="456"/>
      <c r="D45" s="35"/>
      <c r="E45" s="456"/>
      <c r="F45" s="35"/>
    </row>
    <row r="46" spans="1:6" ht="18.75" customHeight="1" x14ac:dyDescent="0.3">
      <c r="A46" s="1"/>
      <c r="B46" s="1"/>
      <c r="C46" s="456"/>
      <c r="D46" s="35"/>
      <c r="E46" s="456"/>
      <c r="F46" s="35"/>
    </row>
    <row r="47" spans="1:6" ht="18.75" customHeight="1" x14ac:dyDescent="0.3">
      <c r="A47" s="1"/>
      <c r="B47" s="1"/>
      <c r="C47" s="456"/>
      <c r="D47" s="35"/>
      <c r="E47" s="456"/>
      <c r="F47" s="35"/>
    </row>
    <row r="48" spans="1:6" ht="18.75" customHeight="1" x14ac:dyDescent="0.3">
      <c r="A48" s="1"/>
      <c r="B48" s="1"/>
      <c r="C48" s="456"/>
      <c r="D48" s="35"/>
      <c r="E48" s="456"/>
      <c r="F48" s="35"/>
    </row>
    <row r="49" spans="1:6" ht="18.75" customHeight="1" x14ac:dyDescent="0.3">
      <c r="A49" s="1"/>
      <c r="B49" s="1"/>
      <c r="C49" s="456"/>
      <c r="D49" s="35"/>
      <c r="E49" s="456"/>
      <c r="F49" s="35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3">
    <mergeCell ref="A2:H2"/>
    <mergeCell ref="A5:A8"/>
    <mergeCell ref="B5:B8"/>
    <mergeCell ref="C5:D5"/>
    <mergeCell ref="E5:F5"/>
    <mergeCell ref="G5:H5"/>
    <mergeCell ref="C6:D7"/>
    <mergeCell ref="E6:F7"/>
    <mergeCell ref="A28:B28"/>
    <mergeCell ref="G6:H7"/>
    <mergeCell ref="G31:H31"/>
    <mergeCell ref="G32:H32"/>
    <mergeCell ref="A3:H3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92D050"/>
  </sheetPr>
  <dimension ref="A1:J92"/>
  <sheetViews>
    <sheetView zoomScale="158" zoomScaleNormal="158" workbookViewId="0">
      <selection activeCell="E32" sqref="E32"/>
    </sheetView>
  </sheetViews>
  <sheetFormatPr defaultColWidth="9.140625" defaultRowHeight="15" x14ac:dyDescent="0.3"/>
  <cols>
    <col min="1" max="1" width="8.28515625" style="16" customWidth="1"/>
    <col min="2" max="2" width="22.5703125" style="16" customWidth="1"/>
    <col min="3" max="3" width="5.28515625" style="41" customWidth="1"/>
    <col min="4" max="4" width="11.28515625" style="41" customWidth="1"/>
    <col min="5" max="5" width="5.28515625" style="41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9" s="2" customFormat="1" ht="9.75" customHeight="1" x14ac:dyDescent="0.3">
      <c r="A1" s="1"/>
      <c r="B1" s="1"/>
      <c r="C1" s="35"/>
      <c r="D1" s="35"/>
      <c r="E1" s="35"/>
      <c r="F1" s="35"/>
    </row>
    <row r="2" spans="1:9" ht="18.75" customHeight="1" x14ac:dyDescent="0.3">
      <c r="A2" s="1323"/>
      <c r="B2" s="1324"/>
      <c r="C2" s="1324"/>
      <c r="D2" s="1324"/>
      <c r="E2" s="1324"/>
      <c r="F2" s="1324"/>
    </row>
    <row r="3" spans="1:9" s="2" customFormat="1" ht="15.75" customHeight="1" x14ac:dyDescent="0.3">
      <c r="A3" s="1325" t="s">
        <v>132</v>
      </c>
      <c r="B3" s="1326"/>
      <c r="C3" s="1326"/>
      <c r="D3" s="1326"/>
      <c r="E3" s="1327"/>
      <c r="F3" s="1327"/>
      <c r="G3" s="1327"/>
      <c r="H3" s="1327"/>
    </row>
    <row r="4" spans="1:9" s="2" customFormat="1" ht="13.5" customHeight="1" x14ac:dyDescent="0.3">
      <c r="A4" s="1273" t="s">
        <v>151</v>
      </c>
      <c r="B4" s="1322"/>
      <c r="C4" s="1322"/>
      <c r="D4" s="1322"/>
      <c r="E4" s="1322"/>
      <c r="F4" s="1322"/>
      <c r="G4" s="1322"/>
      <c r="H4" s="1322"/>
    </row>
    <row r="5" spans="1:9" s="13" customFormat="1" ht="15" customHeight="1" x14ac:dyDescent="0.3">
      <c r="A5" s="12"/>
      <c r="B5" s="12"/>
      <c r="C5" s="39"/>
      <c r="D5" s="39"/>
      <c r="E5" s="39"/>
      <c r="F5" s="39"/>
    </row>
    <row r="6" spans="1:9" s="5" customFormat="1" ht="12.95" customHeight="1" x14ac:dyDescent="0.25">
      <c r="A6" s="1315" t="s">
        <v>106</v>
      </c>
      <c r="B6" s="1178" t="s">
        <v>1</v>
      </c>
      <c r="C6" s="1317"/>
      <c r="D6" s="1317"/>
      <c r="E6" s="1317"/>
      <c r="F6" s="1317"/>
      <c r="G6" s="1318"/>
      <c r="H6" s="1319"/>
      <c r="I6" s="136"/>
    </row>
    <row r="7" spans="1:9" s="6" customFormat="1" ht="12.95" customHeight="1" x14ac:dyDescent="0.25">
      <c r="A7" s="1316"/>
      <c r="B7" s="1179"/>
      <c r="C7" s="1320" t="s">
        <v>93</v>
      </c>
      <c r="D7" s="1320"/>
      <c r="E7" s="1320" t="s">
        <v>52</v>
      </c>
      <c r="F7" s="1320"/>
      <c r="G7" s="1306" t="s">
        <v>82</v>
      </c>
      <c r="H7" s="1307"/>
      <c r="I7" s="136"/>
    </row>
    <row r="8" spans="1:9" s="14" customFormat="1" ht="12.95" customHeight="1" x14ac:dyDescent="0.25">
      <c r="A8" s="1316"/>
      <c r="B8" s="1179"/>
      <c r="C8" s="1320"/>
      <c r="D8" s="1320"/>
      <c r="E8" s="1320"/>
      <c r="F8" s="1320"/>
      <c r="G8" s="1306"/>
      <c r="H8" s="1307"/>
      <c r="I8" s="149"/>
    </row>
    <row r="9" spans="1:9" s="6" customFormat="1" ht="24" customHeight="1" x14ac:dyDescent="0.25">
      <c r="A9" s="1316"/>
      <c r="B9" s="1179"/>
      <c r="C9" s="97" t="s">
        <v>2</v>
      </c>
      <c r="D9" s="97" t="s">
        <v>3</v>
      </c>
      <c r="E9" s="97" t="s">
        <v>2</v>
      </c>
      <c r="F9" s="97" t="s">
        <v>3</v>
      </c>
      <c r="G9" s="97" t="s">
        <v>2</v>
      </c>
      <c r="H9" s="139" t="s">
        <v>3</v>
      </c>
      <c r="I9" s="136"/>
    </row>
    <row r="10" spans="1:9" s="9" customFormat="1" ht="14.25" customHeight="1" x14ac:dyDescent="0.25">
      <c r="A10" s="111">
        <v>1</v>
      </c>
      <c r="B10" s="112">
        <v>2</v>
      </c>
      <c r="C10" s="158">
        <v>3</v>
      </c>
      <c r="D10" s="158">
        <v>4</v>
      </c>
      <c r="E10" s="159">
        <v>5</v>
      </c>
      <c r="F10" s="159">
        <v>6</v>
      </c>
      <c r="G10" s="159">
        <v>7</v>
      </c>
      <c r="H10" s="160">
        <v>8</v>
      </c>
      <c r="I10" s="137"/>
    </row>
    <row r="11" spans="1:9" ht="15" customHeight="1" x14ac:dyDescent="0.3">
      <c r="A11" s="150" t="s">
        <v>103</v>
      </c>
      <c r="B11" s="145" t="s">
        <v>41</v>
      </c>
      <c r="C11" s="151">
        <v>4137</v>
      </c>
      <c r="D11" s="152">
        <v>22784380.412130006</v>
      </c>
      <c r="E11" s="151">
        <v>297</v>
      </c>
      <c r="F11" s="152">
        <v>1669416.13692</v>
      </c>
      <c r="G11" s="153">
        <v>4434</v>
      </c>
      <c r="H11" s="154">
        <v>24453796.549050007</v>
      </c>
      <c r="I11" s="13"/>
    </row>
    <row r="12" spans="1:9" ht="15" customHeight="1" x14ac:dyDescent="0.3">
      <c r="A12" s="104" t="s">
        <v>101</v>
      </c>
      <c r="B12" s="145" t="s">
        <v>42</v>
      </c>
      <c r="C12" s="151">
        <v>45</v>
      </c>
      <c r="D12" s="152">
        <v>82723.739999999991</v>
      </c>
      <c r="E12" s="151">
        <v>2</v>
      </c>
      <c r="F12" s="152">
        <v>7638.119999999999</v>
      </c>
      <c r="G12" s="153">
        <v>47</v>
      </c>
      <c r="H12" s="154">
        <v>90361.859999999986</v>
      </c>
      <c r="I12" s="13"/>
    </row>
    <row r="13" spans="1:9" ht="15" customHeight="1" x14ac:dyDescent="0.3">
      <c r="A13" s="104" t="s">
        <v>102</v>
      </c>
      <c r="B13" s="145" t="s">
        <v>43</v>
      </c>
      <c r="C13" s="151">
        <v>1684</v>
      </c>
      <c r="D13" s="152">
        <v>1868537.3082477222</v>
      </c>
      <c r="E13" s="151">
        <v>308</v>
      </c>
      <c r="F13" s="152">
        <v>422978.98420999991</v>
      </c>
      <c r="G13" s="153">
        <v>1992</v>
      </c>
      <c r="H13" s="154">
        <v>2291516.2924577221</v>
      </c>
      <c r="I13" s="13"/>
    </row>
    <row r="14" spans="1:9" ht="15" customHeight="1" x14ac:dyDescent="0.3">
      <c r="A14" s="104" t="s">
        <v>104</v>
      </c>
      <c r="B14" s="145" t="s">
        <v>44</v>
      </c>
      <c r="C14" s="151">
        <v>0</v>
      </c>
      <c r="D14" s="152">
        <v>0</v>
      </c>
      <c r="E14" s="151">
        <v>0</v>
      </c>
      <c r="F14" s="152">
        <v>0</v>
      </c>
      <c r="G14" s="153">
        <v>0</v>
      </c>
      <c r="H14" s="154">
        <v>0</v>
      </c>
      <c r="I14" s="13"/>
    </row>
    <row r="15" spans="1:9" ht="18.75" customHeight="1" x14ac:dyDescent="0.3">
      <c r="A15" s="1304" t="s">
        <v>45</v>
      </c>
      <c r="B15" s="1305"/>
      <c r="C15" s="146">
        <v>5866</v>
      </c>
      <c r="D15" s="147">
        <v>24735641.460377727</v>
      </c>
      <c r="E15" s="146">
        <v>607</v>
      </c>
      <c r="F15" s="147">
        <v>2100033.24113</v>
      </c>
      <c r="G15" s="146">
        <v>6473</v>
      </c>
      <c r="H15" s="148">
        <v>26835674.701507729</v>
      </c>
      <c r="I15" s="13"/>
    </row>
    <row r="16" spans="1:9" s="2" customFormat="1" ht="19.5" customHeight="1" x14ac:dyDescent="0.3">
      <c r="A16" s="1"/>
      <c r="B16" s="1"/>
      <c r="C16" s="35"/>
      <c r="D16" s="35"/>
      <c r="E16" s="35"/>
      <c r="F16" s="35"/>
    </row>
    <row r="17" spans="1:10" ht="18" customHeight="1" x14ac:dyDescent="0.3">
      <c r="A17" s="1"/>
      <c r="B17" s="1"/>
      <c r="C17" s="35"/>
      <c r="D17" s="40"/>
      <c r="E17" s="35"/>
      <c r="F17" s="40"/>
      <c r="G17" s="1308"/>
      <c r="H17" s="1308"/>
    </row>
    <row r="18" spans="1:10" ht="15.75" customHeight="1" x14ac:dyDescent="0.3">
      <c r="A18" s="1"/>
      <c r="B18" s="15"/>
      <c r="C18" s="35"/>
      <c r="D18" s="35"/>
      <c r="E18" s="35"/>
      <c r="F18" s="35"/>
      <c r="G18" s="1309"/>
      <c r="H18" s="1310"/>
    </row>
    <row r="19" spans="1:10" ht="18.75" customHeight="1" x14ac:dyDescent="0.3">
      <c r="A19" s="1"/>
      <c r="B19" s="1"/>
      <c r="C19" s="35"/>
      <c r="D19" s="35"/>
      <c r="E19" s="35"/>
      <c r="F19" s="35"/>
    </row>
    <row r="20" spans="1:10" ht="18.75" customHeight="1" x14ac:dyDescent="0.3">
      <c r="A20" s="1"/>
      <c r="B20" s="1"/>
      <c r="C20" s="35"/>
      <c r="D20" s="35"/>
      <c r="E20" s="35"/>
      <c r="F20" s="35"/>
    </row>
    <row r="21" spans="1:10" ht="18.75" customHeight="1" x14ac:dyDescent="0.3">
      <c r="A21" s="1"/>
      <c r="B21" s="1"/>
      <c r="C21" s="35"/>
      <c r="D21" s="35"/>
      <c r="E21" s="35"/>
      <c r="F21" s="35"/>
    </row>
    <row r="22" spans="1:10" ht="18.75" customHeight="1" x14ac:dyDescent="0.3">
      <c r="A22" s="1"/>
      <c r="B22" s="1"/>
      <c r="C22" s="35"/>
      <c r="D22" s="35"/>
      <c r="E22" s="35"/>
      <c r="F22" s="35"/>
    </row>
    <row r="23" spans="1:10" ht="18.75" customHeight="1" x14ac:dyDescent="0.3">
      <c r="A23" s="1"/>
      <c r="B23" s="1"/>
      <c r="C23" s="35"/>
      <c r="D23" s="35"/>
      <c r="E23" s="35"/>
      <c r="F23" s="35"/>
    </row>
    <row r="24" spans="1:10" ht="18.75" customHeight="1" x14ac:dyDescent="0.3">
      <c r="A24" s="1"/>
      <c r="B24" s="1"/>
      <c r="C24" s="35"/>
      <c r="D24" s="35"/>
      <c r="E24" s="35"/>
      <c r="F24" s="35"/>
    </row>
    <row r="25" spans="1:10" ht="18.75" customHeight="1" x14ac:dyDescent="0.3">
      <c r="A25" s="1"/>
      <c r="B25" s="1"/>
      <c r="C25" s="35"/>
      <c r="D25" s="35"/>
      <c r="E25" s="35"/>
      <c r="F25" s="35"/>
    </row>
    <row r="26" spans="1:10" s="2" customFormat="1" ht="18.75" customHeight="1" x14ac:dyDescent="0.3">
      <c r="A26" s="1"/>
      <c r="B26" s="1"/>
      <c r="C26" s="35"/>
      <c r="D26" s="35"/>
      <c r="E26" s="35"/>
      <c r="F26" s="35"/>
      <c r="J26" s="3"/>
    </row>
    <row r="27" spans="1:10" s="2" customFormat="1" ht="18.75" customHeight="1" x14ac:dyDescent="0.3">
      <c r="A27" s="1"/>
      <c r="B27" s="1"/>
      <c r="C27" s="35"/>
      <c r="D27" s="35"/>
      <c r="E27" s="35"/>
      <c r="F27" s="35"/>
      <c r="J27" s="3"/>
    </row>
    <row r="28" spans="1:10" s="2" customFormat="1" ht="18.75" customHeight="1" x14ac:dyDescent="0.3">
      <c r="A28" s="1"/>
      <c r="B28" s="1"/>
      <c r="C28" s="35"/>
      <c r="D28" s="35"/>
      <c r="E28" s="35"/>
      <c r="F28" s="35"/>
      <c r="J28" s="3"/>
    </row>
    <row r="29" spans="1:10" s="2" customFormat="1" ht="18.75" customHeight="1" x14ac:dyDescent="0.3">
      <c r="A29" s="1"/>
      <c r="B29" s="1"/>
      <c r="C29" s="35"/>
      <c r="D29" s="35"/>
      <c r="E29" s="35"/>
      <c r="F29" s="35"/>
      <c r="J29" s="3"/>
    </row>
    <row r="30" spans="1:10" s="2" customFormat="1" ht="18.75" customHeight="1" x14ac:dyDescent="0.3">
      <c r="A30" s="1"/>
      <c r="B30" s="1"/>
      <c r="C30" s="35"/>
      <c r="D30" s="35"/>
      <c r="E30" s="35"/>
      <c r="F30" s="35"/>
      <c r="J30" s="3"/>
    </row>
    <row r="31" spans="1:10" s="2" customFormat="1" ht="18.75" customHeight="1" x14ac:dyDescent="0.3">
      <c r="A31" s="1"/>
      <c r="B31" s="1"/>
      <c r="C31" s="35"/>
      <c r="D31" s="35"/>
      <c r="E31" s="35"/>
      <c r="F31" s="35"/>
      <c r="J31" s="3"/>
    </row>
    <row r="32" spans="1:10" s="2" customFormat="1" ht="18.75" customHeight="1" x14ac:dyDescent="0.3">
      <c r="A32" s="1"/>
      <c r="B32" s="1"/>
      <c r="C32" s="35"/>
      <c r="D32" s="35"/>
      <c r="E32" s="35"/>
      <c r="F32" s="35"/>
      <c r="J32" s="3"/>
    </row>
    <row r="33" spans="1:10" s="2" customFormat="1" ht="18.75" customHeight="1" x14ac:dyDescent="0.3">
      <c r="A33" s="1"/>
      <c r="B33" s="1"/>
      <c r="C33" s="35"/>
      <c r="D33" s="35"/>
      <c r="E33" s="35"/>
      <c r="F33" s="35"/>
      <c r="J33" s="3"/>
    </row>
    <row r="34" spans="1:10" s="2" customFormat="1" ht="18.75" customHeight="1" x14ac:dyDescent="0.3">
      <c r="A34" s="1"/>
      <c r="B34" s="1"/>
      <c r="C34" s="35"/>
      <c r="D34" s="35"/>
      <c r="E34" s="35"/>
      <c r="F34" s="35"/>
      <c r="J34" s="3"/>
    </row>
    <row r="35" spans="1:10" s="2" customFormat="1" ht="18.75" customHeight="1" x14ac:dyDescent="0.3">
      <c r="A35" s="1"/>
      <c r="B35" s="1"/>
      <c r="C35" s="35"/>
      <c r="D35" s="35"/>
      <c r="E35" s="35"/>
      <c r="F35" s="35"/>
      <c r="J35" s="3"/>
    </row>
    <row r="36" spans="1:10" s="2" customFormat="1" ht="18.75" customHeight="1" x14ac:dyDescent="0.3">
      <c r="A36" s="16"/>
      <c r="B36" s="16"/>
      <c r="C36" s="41"/>
      <c r="D36" s="41"/>
      <c r="E36" s="41"/>
      <c r="F36" s="41"/>
      <c r="J36" s="3"/>
    </row>
    <row r="37" spans="1:10" s="2" customFormat="1" ht="18.75" customHeight="1" x14ac:dyDescent="0.3">
      <c r="A37" s="16"/>
      <c r="B37" s="16"/>
      <c r="C37" s="41"/>
      <c r="D37" s="41"/>
      <c r="E37" s="41"/>
      <c r="F37" s="41"/>
      <c r="J37" s="3"/>
    </row>
    <row r="38" spans="1:10" s="2" customFormat="1" ht="18.75" customHeight="1" x14ac:dyDescent="0.3">
      <c r="A38" s="16"/>
      <c r="B38" s="16"/>
      <c r="C38" s="41"/>
      <c r="D38" s="41"/>
      <c r="E38" s="41"/>
      <c r="F38" s="41"/>
      <c r="J38" s="3"/>
    </row>
    <row r="39" spans="1:10" s="2" customFormat="1" ht="18.75" customHeight="1" x14ac:dyDescent="0.3">
      <c r="A39" s="16"/>
      <c r="B39" s="16"/>
      <c r="C39" s="41"/>
      <c r="D39" s="41"/>
      <c r="E39" s="41"/>
      <c r="F39" s="41"/>
      <c r="J39" s="3"/>
    </row>
    <row r="40" spans="1:10" s="2" customFormat="1" ht="18.75" customHeight="1" x14ac:dyDescent="0.3">
      <c r="A40" s="16"/>
      <c r="B40" s="16"/>
      <c r="C40" s="41"/>
      <c r="D40" s="41"/>
      <c r="E40" s="41"/>
      <c r="F40" s="41"/>
      <c r="J40" s="3"/>
    </row>
    <row r="41" spans="1:10" s="2" customFormat="1" ht="18.75" customHeight="1" x14ac:dyDescent="0.3">
      <c r="A41" s="16"/>
      <c r="B41" s="16"/>
      <c r="C41" s="41"/>
      <c r="D41" s="41"/>
      <c r="E41" s="41"/>
      <c r="F41" s="41"/>
      <c r="J41" s="3"/>
    </row>
    <row r="42" spans="1:10" s="16" customFormat="1" ht="18.75" customHeight="1" x14ac:dyDescent="0.3">
      <c r="C42" s="41"/>
      <c r="D42" s="41"/>
      <c r="E42" s="41"/>
      <c r="F42" s="41"/>
      <c r="G42" s="2"/>
      <c r="H42" s="2"/>
      <c r="I42" s="2"/>
      <c r="J42" s="3"/>
    </row>
    <row r="43" spans="1:10" s="16" customFormat="1" ht="18.75" customHeight="1" x14ac:dyDescent="0.3">
      <c r="C43" s="41"/>
      <c r="D43" s="41"/>
      <c r="E43" s="41"/>
      <c r="F43" s="41"/>
      <c r="G43" s="2"/>
      <c r="H43" s="2"/>
      <c r="I43" s="2"/>
      <c r="J43" s="3"/>
    </row>
    <row r="44" spans="1:10" s="16" customFormat="1" ht="18.75" customHeight="1" x14ac:dyDescent="0.3">
      <c r="C44" s="41"/>
      <c r="D44" s="41"/>
      <c r="E44" s="41"/>
      <c r="F44" s="41"/>
      <c r="G44" s="2"/>
      <c r="H44" s="2"/>
      <c r="I44" s="2"/>
      <c r="J44" s="3"/>
    </row>
    <row r="45" spans="1:10" s="16" customFormat="1" ht="18.75" customHeight="1" x14ac:dyDescent="0.3">
      <c r="C45" s="41"/>
      <c r="D45" s="41"/>
      <c r="E45" s="41"/>
      <c r="F45" s="41"/>
      <c r="G45" s="2"/>
      <c r="H45" s="2"/>
      <c r="I45" s="2"/>
      <c r="J45" s="3"/>
    </row>
    <row r="46" spans="1:10" s="16" customFormat="1" ht="18.75" customHeight="1" x14ac:dyDescent="0.3">
      <c r="C46" s="41"/>
      <c r="D46" s="41"/>
      <c r="E46" s="41"/>
      <c r="F46" s="41"/>
      <c r="G46" s="2"/>
      <c r="H46" s="2"/>
      <c r="I46" s="2"/>
      <c r="J46" s="3"/>
    </row>
    <row r="47" spans="1:10" s="16" customFormat="1" ht="18.75" customHeight="1" x14ac:dyDescent="0.3">
      <c r="C47" s="41"/>
      <c r="D47" s="41"/>
      <c r="E47" s="41"/>
      <c r="F47" s="41"/>
      <c r="G47" s="2"/>
      <c r="H47" s="2"/>
      <c r="I47" s="2"/>
      <c r="J47" s="3"/>
    </row>
    <row r="48" spans="1:10" s="16" customFormat="1" ht="18.75" customHeight="1" x14ac:dyDescent="0.3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 x14ac:dyDescent="0.3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 x14ac:dyDescent="0.3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 x14ac:dyDescent="0.3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 x14ac:dyDescent="0.3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 x14ac:dyDescent="0.3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 x14ac:dyDescent="0.3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 x14ac:dyDescent="0.3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 x14ac:dyDescent="0.3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 x14ac:dyDescent="0.3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 x14ac:dyDescent="0.3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 x14ac:dyDescent="0.3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 x14ac:dyDescent="0.3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 x14ac:dyDescent="0.3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 x14ac:dyDescent="0.3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 x14ac:dyDescent="0.3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 x14ac:dyDescent="0.3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 x14ac:dyDescent="0.3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 x14ac:dyDescent="0.3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 x14ac:dyDescent="0.3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 x14ac:dyDescent="0.3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 x14ac:dyDescent="0.3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 x14ac:dyDescent="0.3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 x14ac:dyDescent="0.3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 x14ac:dyDescent="0.3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 x14ac:dyDescent="0.3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 x14ac:dyDescent="0.3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 x14ac:dyDescent="0.3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 x14ac:dyDescent="0.3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 x14ac:dyDescent="0.3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 x14ac:dyDescent="0.3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 x14ac:dyDescent="0.3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 x14ac:dyDescent="0.3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 x14ac:dyDescent="0.3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 x14ac:dyDescent="0.3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 x14ac:dyDescent="0.3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 x14ac:dyDescent="0.3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 x14ac:dyDescent="0.3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 x14ac:dyDescent="0.3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 x14ac:dyDescent="0.3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 x14ac:dyDescent="0.3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 x14ac:dyDescent="0.3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 x14ac:dyDescent="0.3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 x14ac:dyDescent="0.3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 x14ac:dyDescent="0.3">
      <c r="C92" s="41"/>
      <c r="D92" s="41"/>
      <c r="E92" s="41"/>
      <c r="F92" s="41"/>
      <c r="G92" s="2"/>
      <c r="H92" s="2"/>
      <c r="I92" s="2"/>
      <c r="J92" s="3"/>
    </row>
  </sheetData>
  <mergeCells count="14">
    <mergeCell ref="A4:H4"/>
    <mergeCell ref="G6:H6"/>
    <mergeCell ref="C7:D8"/>
    <mergeCell ref="E7:F8"/>
    <mergeCell ref="A2:F2"/>
    <mergeCell ref="A3:H3"/>
    <mergeCell ref="G7:H8"/>
    <mergeCell ref="G18:H18"/>
    <mergeCell ref="A15:B15"/>
    <mergeCell ref="A6:A9"/>
    <mergeCell ref="B6:B9"/>
    <mergeCell ref="C6:D6"/>
    <mergeCell ref="E6:F6"/>
    <mergeCell ref="G17:H1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F96"/>
  <sheetViews>
    <sheetView zoomScale="110" zoomScaleNormal="110" workbookViewId="0">
      <selection activeCell="C22" sqref="C22"/>
    </sheetView>
  </sheetViews>
  <sheetFormatPr defaultColWidth="9.28515625" defaultRowHeight="15" x14ac:dyDescent="0.3"/>
  <cols>
    <col min="1" max="1" width="8.85546875" style="16" customWidth="1"/>
    <col min="2" max="2" width="28.5703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5" customHeight="1" x14ac:dyDescent="0.3">
      <c r="A2" s="1328" t="s">
        <v>133</v>
      </c>
      <c r="B2" s="1328"/>
      <c r="C2" s="1328"/>
      <c r="D2" s="1328"/>
    </row>
    <row r="3" spans="1:6" s="2" customFormat="1" ht="12" customHeight="1" x14ac:dyDescent="0.3">
      <c r="A3" s="1333" t="s">
        <v>151</v>
      </c>
      <c r="B3" s="1334"/>
      <c r="C3" s="1334"/>
      <c r="D3" s="1334"/>
    </row>
    <row r="4" spans="1:6" s="2" customFormat="1" ht="20.25" customHeight="1" x14ac:dyDescent="0.3">
      <c r="A4" s="4"/>
      <c r="B4" s="4"/>
      <c r="D4" s="55"/>
    </row>
    <row r="5" spans="1:6" s="5" customFormat="1" ht="15" customHeight="1" x14ac:dyDescent="0.25">
      <c r="A5" s="1176" t="s">
        <v>106</v>
      </c>
      <c r="B5" s="1178" t="s">
        <v>1</v>
      </c>
      <c r="C5" s="1329" t="s">
        <v>134</v>
      </c>
      <c r="D5" s="1330"/>
    </row>
    <row r="6" spans="1:6" s="6" customFormat="1" ht="15" customHeight="1" x14ac:dyDescent="0.25">
      <c r="A6" s="1177"/>
      <c r="B6" s="1179"/>
      <c r="C6" s="1331"/>
      <c r="D6" s="1332"/>
      <c r="E6" s="5"/>
    </row>
    <row r="7" spans="1:6" s="6" customFormat="1" ht="15" customHeight="1" x14ac:dyDescent="0.25">
      <c r="A7" s="1177"/>
      <c r="B7" s="1179"/>
      <c r="C7" s="1331"/>
      <c r="D7" s="1332"/>
      <c r="E7" s="5"/>
    </row>
    <row r="8" spans="1:6" s="6" customFormat="1" ht="23.25" customHeight="1" x14ac:dyDescent="0.25">
      <c r="A8" s="1177"/>
      <c r="B8" s="1179"/>
      <c r="C8" s="97" t="s">
        <v>2</v>
      </c>
      <c r="D8" s="155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1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188</v>
      </c>
      <c r="D10" s="144">
        <v>300514.34999999998</v>
      </c>
    </row>
    <row r="11" spans="1:6" ht="12.95" customHeight="1" x14ac:dyDescent="0.3">
      <c r="A11" s="101" t="s">
        <v>6</v>
      </c>
      <c r="B11" s="145" t="s">
        <v>7</v>
      </c>
      <c r="C11" s="143">
        <v>84</v>
      </c>
      <c r="D11" s="144">
        <v>75708.92</v>
      </c>
    </row>
    <row r="12" spans="1:6" ht="12.95" customHeight="1" x14ac:dyDescent="0.3">
      <c r="A12" s="101" t="s">
        <v>8</v>
      </c>
      <c r="B12" s="145" t="s">
        <v>9</v>
      </c>
      <c r="C12" s="143">
        <v>610</v>
      </c>
      <c r="D12" s="144">
        <v>1602954.23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63</v>
      </c>
      <c r="D17" s="144">
        <v>133405.08000000002</v>
      </c>
    </row>
    <row r="18" spans="1:6" ht="12.95" customHeight="1" x14ac:dyDescent="0.3">
      <c r="A18" s="101" t="s">
        <v>20</v>
      </c>
      <c r="B18" s="145" t="s">
        <v>21</v>
      </c>
      <c r="C18" s="143">
        <v>123</v>
      </c>
      <c r="D18" s="144">
        <v>5154697.41</v>
      </c>
    </row>
    <row r="19" spans="1:6" ht="12.95" customHeight="1" x14ac:dyDescent="0.3">
      <c r="A19" s="101" t="s">
        <v>22</v>
      </c>
      <c r="B19" s="145" t="s">
        <v>23</v>
      </c>
      <c r="C19" s="143">
        <v>2608</v>
      </c>
      <c r="D19" s="144">
        <v>6798990.5299999993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22</v>
      </c>
      <c r="D22" s="144">
        <v>95486.700000000012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304" t="s">
        <v>40</v>
      </c>
      <c r="B28" s="1305"/>
      <c r="C28" s="146">
        <v>3703</v>
      </c>
      <c r="D28" s="148">
        <v>14168720.279999999</v>
      </c>
    </row>
    <row r="29" spans="1:6" s="2" customFormat="1" ht="19.5" customHeight="1" x14ac:dyDescent="0.3">
      <c r="A29" s="1"/>
      <c r="B29" s="1"/>
      <c r="D29" s="55"/>
    </row>
    <row r="30" spans="1:6" s="2" customFormat="1" ht="18.75" customHeight="1" x14ac:dyDescent="0.3">
      <c r="A30" s="1"/>
      <c r="B30" s="1"/>
      <c r="D30" s="55"/>
      <c r="F30" s="3"/>
    </row>
    <row r="31" spans="1:6" s="2" customFormat="1" ht="18.75" customHeight="1" x14ac:dyDescent="0.3">
      <c r="A31" s="1"/>
      <c r="B31" s="1"/>
      <c r="D31" s="55"/>
      <c r="F31" s="3"/>
    </row>
    <row r="32" spans="1:6" s="2" customFormat="1" ht="18.75" customHeight="1" x14ac:dyDescent="0.3">
      <c r="A32" s="1"/>
      <c r="B32" s="1"/>
      <c r="D32" s="55"/>
      <c r="F32" s="3"/>
    </row>
    <row r="33" spans="1:6" s="2" customFormat="1" ht="18.75" customHeight="1" x14ac:dyDescent="0.3">
      <c r="A33" s="1"/>
      <c r="B33" s="1"/>
      <c r="D33" s="55"/>
      <c r="F33" s="3"/>
    </row>
    <row r="34" spans="1:6" s="2" customFormat="1" ht="18.75" customHeight="1" x14ac:dyDescent="0.3">
      <c r="A34" s="1"/>
      <c r="B34" s="1"/>
      <c r="D34" s="55"/>
      <c r="F34" s="3"/>
    </row>
    <row r="35" spans="1:6" s="2" customFormat="1" ht="18.75" customHeight="1" x14ac:dyDescent="0.3">
      <c r="A35" s="1"/>
      <c r="B35" s="1"/>
      <c r="D35" s="55"/>
      <c r="F35" s="3"/>
    </row>
    <row r="36" spans="1:6" s="2" customFormat="1" ht="18.75" customHeight="1" x14ac:dyDescent="0.3">
      <c r="A36" s="1"/>
      <c r="B36" s="1"/>
      <c r="D36" s="55"/>
      <c r="F36" s="3"/>
    </row>
    <row r="37" spans="1:6" s="2" customFormat="1" ht="18.75" customHeight="1" x14ac:dyDescent="0.3">
      <c r="A37" s="1"/>
      <c r="B37" s="1"/>
      <c r="D37" s="55"/>
      <c r="F37" s="3"/>
    </row>
    <row r="38" spans="1:6" s="2" customFormat="1" ht="18.75" customHeight="1" x14ac:dyDescent="0.3">
      <c r="A38" s="1"/>
      <c r="B38" s="1"/>
      <c r="D38" s="55"/>
      <c r="F38" s="3"/>
    </row>
    <row r="39" spans="1:6" s="2" customFormat="1" ht="18.75" customHeight="1" x14ac:dyDescent="0.3">
      <c r="A39" s="1"/>
      <c r="B39" s="1"/>
      <c r="D39" s="55"/>
      <c r="F39" s="3"/>
    </row>
    <row r="40" spans="1:6" s="2" customFormat="1" ht="18.75" customHeight="1" x14ac:dyDescent="0.3">
      <c r="A40" s="16"/>
      <c r="B40" s="16"/>
      <c r="D40" s="55"/>
      <c r="F40" s="3"/>
    </row>
    <row r="41" spans="1:6" s="2" customFormat="1" ht="18.75" customHeight="1" x14ac:dyDescent="0.3">
      <c r="A41" s="16"/>
      <c r="B41" s="16"/>
      <c r="D41" s="55"/>
      <c r="F41" s="3"/>
    </row>
    <row r="42" spans="1:6" s="2" customFormat="1" ht="18.75" customHeight="1" x14ac:dyDescent="0.3">
      <c r="A42" s="16"/>
      <c r="B42" s="16"/>
      <c r="D42" s="55"/>
      <c r="F42" s="3"/>
    </row>
    <row r="43" spans="1:6" s="2" customFormat="1" ht="18.75" customHeight="1" x14ac:dyDescent="0.3">
      <c r="A43" s="16"/>
      <c r="B43" s="16"/>
      <c r="D43" s="55"/>
      <c r="F43" s="3"/>
    </row>
    <row r="44" spans="1:6" s="2" customFormat="1" ht="18.75" customHeight="1" x14ac:dyDescent="0.3">
      <c r="A44" s="16"/>
      <c r="B44" s="16"/>
      <c r="D44" s="55"/>
      <c r="F44" s="3"/>
    </row>
    <row r="45" spans="1:6" s="2" customFormat="1" ht="18.75" customHeight="1" x14ac:dyDescent="0.3">
      <c r="A45" s="16"/>
      <c r="B45" s="16"/>
      <c r="D45" s="55"/>
      <c r="F45" s="3"/>
    </row>
    <row r="46" spans="1:6" s="16" customFormat="1" ht="18.75" customHeight="1" x14ac:dyDescent="0.3">
      <c r="C46" s="2"/>
      <c r="D46" s="55"/>
      <c r="E46" s="2"/>
      <c r="F46" s="3"/>
    </row>
    <row r="47" spans="1:6" s="16" customFormat="1" ht="18.75" customHeight="1" x14ac:dyDescent="0.3">
      <c r="C47" s="2"/>
      <c r="D47" s="55"/>
      <c r="E47" s="2"/>
      <c r="F47" s="3"/>
    </row>
    <row r="48" spans="1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  <row r="83" spans="3:6" s="16" customFormat="1" ht="18.75" customHeight="1" x14ac:dyDescent="0.3">
      <c r="C83" s="2"/>
      <c r="D83" s="55"/>
      <c r="E83" s="2"/>
      <c r="F83" s="3"/>
    </row>
    <row r="84" spans="3:6" s="16" customFormat="1" ht="18.75" customHeight="1" x14ac:dyDescent="0.3">
      <c r="C84" s="2"/>
      <c r="D84" s="55"/>
      <c r="E84" s="2"/>
      <c r="F84" s="3"/>
    </row>
    <row r="85" spans="3:6" s="16" customFormat="1" ht="18.75" customHeight="1" x14ac:dyDescent="0.3">
      <c r="C85" s="2"/>
      <c r="D85" s="55"/>
      <c r="E85" s="2"/>
      <c r="F85" s="3"/>
    </row>
    <row r="86" spans="3:6" s="16" customFormat="1" ht="18.75" customHeight="1" x14ac:dyDescent="0.3">
      <c r="C86" s="2"/>
      <c r="D86" s="55"/>
      <c r="E86" s="2"/>
      <c r="F86" s="3"/>
    </row>
    <row r="87" spans="3:6" s="16" customFormat="1" ht="18.75" customHeight="1" x14ac:dyDescent="0.3">
      <c r="C87" s="2"/>
      <c r="D87" s="55"/>
      <c r="E87" s="2"/>
      <c r="F87" s="3"/>
    </row>
    <row r="88" spans="3:6" s="16" customFormat="1" ht="18.75" customHeight="1" x14ac:dyDescent="0.3">
      <c r="C88" s="2"/>
      <c r="D88" s="55"/>
      <c r="E88" s="2"/>
      <c r="F88" s="3"/>
    </row>
    <row r="89" spans="3:6" s="16" customFormat="1" ht="18.75" customHeight="1" x14ac:dyDescent="0.3">
      <c r="C89" s="2"/>
      <c r="D89" s="55"/>
      <c r="E89" s="2"/>
      <c r="F89" s="3"/>
    </row>
    <row r="90" spans="3:6" s="16" customFormat="1" ht="18.75" customHeight="1" x14ac:dyDescent="0.3">
      <c r="C90" s="2"/>
      <c r="D90" s="55"/>
      <c r="E90" s="2"/>
      <c r="F90" s="3"/>
    </row>
    <row r="91" spans="3:6" s="16" customFormat="1" ht="18.75" customHeight="1" x14ac:dyDescent="0.3">
      <c r="C91" s="2"/>
      <c r="D91" s="55"/>
      <c r="E91" s="2"/>
      <c r="F91" s="3"/>
    </row>
    <row r="92" spans="3:6" s="16" customFormat="1" ht="18.75" customHeight="1" x14ac:dyDescent="0.3">
      <c r="C92" s="2"/>
      <c r="D92" s="55"/>
      <c r="E92" s="2"/>
      <c r="F92" s="3"/>
    </row>
    <row r="93" spans="3:6" s="16" customFormat="1" ht="18.75" customHeight="1" x14ac:dyDescent="0.3">
      <c r="C93" s="2"/>
      <c r="D93" s="55"/>
      <c r="E93" s="2"/>
      <c r="F93" s="3"/>
    </row>
    <row r="94" spans="3:6" s="16" customFormat="1" ht="18.75" customHeight="1" x14ac:dyDescent="0.3">
      <c r="C94" s="2"/>
      <c r="D94" s="55"/>
      <c r="E94" s="2"/>
      <c r="F94" s="3"/>
    </row>
    <row r="95" spans="3:6" s="16" customFormat="1" ht="18.75" customHeight="1" x14ac:dyDescent="0.3">
      <c r="C95" s="2"/>
      <c r="D95" s="55"/>
      <c r="E95" s="2"/>
      <c r="F95" s="3"/>
    </row>
    <row r="96" spans="3:6" s="16" customFormat="1" ht="18.75" customHeight="1" x14ac:dyDescent="0.3">
      <c r="C96" s="2"/>
      <c r="D96" s="55"/>
      <c r="E96" s="2"/>
      <c r="F96" s="3"/>
    </row>
  </sheetData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2D050"/>
  </sheetPr>
  <dimension ref="A1:F82"/>
  <sheetViews>
    <sheetView zoomScale="110" zoomScaleNormal="110" workbookViewId="0">
      <selection activeCell="F34" sqref="F34"/>
    </sheetView>
  </sheetViews>
  <sheetFormatPr defaultColWidth="9.28515625" defaultRowHeight="15" x14ac:dyDescent="0.3"/>
  <cols>
    <col min="1" max="1" width="9.28515625" style="16" customWidth="1"/>
    <col min="2" max="2" width="23.42578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8.75" customHeight="1" x14ac:dyDescent="0.3">
      <c r="A2" s="1335"/>
      <c r="B2" s="1336"/>
    </row>
    <row r="3" spans="1:6" s="2" customFormat="1" ht="15" customHeight="1" x14ac:dyDescent="0.3">
      <c r="A3" s="1328" t="s">
        <v>135</v>
      </c>
      <c r="B3" s="1328"/>
      <c r="C3" s="1328"/>
      <c r="D3" s="1328"/>
    </row>
    <row r="4" spans="1:6" s="2" customFormat="1" ht="13.5" customHeight="1" x14ac:dyDescent="0.3">
      <c r="A4" s="1328" t="s">
        <v>151</v>
      </c>
      <c r="B4" s="1337"/>
      <c r="C4" s="1337"/>
      <c r="D4" s="1337"/>
    </row>
    <row r="5" spans="1:6" s="2" customFormat="1" ht="18.75" customHeight="1" x14ac:dyDescent="0.3">
      <c r="A5" s="4"/>
      <c r="B5" s="4"/>
      <c r="D5" s="55"/>
    </row>
    <row r="6" spans="1:6" s="5" customFormat="1" ht="15" customHeight="1" x14ac:dyDescent="0.25">
      <c r="A6" s="1176" t="s">
        <v>106</v>
      </c>
      <c r="B6" s="1178" t="s">
        <v>1</v>
      </c>
      <c r="C6" s="1329" t="s">
        <v>134</v>
      </c>
      <c r="D6" s="1330"/>
    </row>
    <row r="7" spans="1:6" s="6" customFormat="1" ht="15" customHeight="1" x14ac:dyDescent="0.25">
      <c r="A7" s="1177"/>
      <c r="B7" s="1179"/>
      <c r="C7" s="1331"/>
      <c r="D7" s="1332"/>
      <c r="E7" s="5"/>
    </row>
    <row r="8" spans="1:6" s="6" customFormat="1" ht="15" customHeight="1" x14ac:dyDescent="0.25">
      <c r="A8" s="1177"/>
      <c r="B8" s="1179"/>
      <c r="C8" s="1331"/>
      <c r="D8" s="1332"/>
      <c r="E8" s="5"/>
    </row>
    <row r="9" spans="1:6" s="6" customFormat="1" ht="23.25" customHeight="1" x14ac:dyDescent="0.25">
      <c r="A9" s="1177"/>
      <c r="B9" s="1179"/>
      <c r="C9" s="97" t="s">
        <v>2</v>
      </c>
      <c r="D9" s="155" t="s">
        <v>3</v>
      </c>
      <c r="E9" s="5"/>
      <c r="F9" s="7"/>
    </row>
    <row r="10" spans="1:6" s="9" customFormat="1" ht="14.25" customHeight="1" x14ac:dyDescent="0.25">
      <c r="A10" s="111">
        <v>1</v>
      </c>
      <c r="B10" s="112">
        <v>2</v>
      </c>
      <c r="C10" s="159">
        <v>3</v>
      </c>
      <c r="D10" s="161">
        <v>4</v>
      </c>
      <c r="E10" s="8"/>
    </row>
    <row r="11" spans="1:6" ht="18.75" customHeight="1" x14ac:dyDescent="0.3">
      <c r="A11" s="150" t="s">
        <v>103</v>
      </c>
      <c r="B11" s="145" t="s">
        <v>41</v>
      </c>
      <c r="C11" s="153">
        <v>11</v>
      </c>
      <c r="D11" s="154">
        <v>31678.94</v>
      </c>
    </row>
    <row r="12" spans="1:6" ht="18.75" customHeight="1" x14ac:dyDescent="0.3">
      <c r="A12" s="104" t="s">
        <v>101</v>
      </c>
      <c r="B12" s="145" t="s">
        <v>42</v>
      </c>
      <c r="C12" s="153">
        <v>0</v>
      </c>
      <c r="D12" s="154">
        <v>0</v>
      </c>
    </row>
    <row r="13" spans="1:6" ht="18.75" customHeight="1" x14ac:dyDescent="0.3">
      <c r="A13" s="104" t="s">
        <v>102</v>
      </c>
      <c r="B13" s="145" t="s">
        <v>43</v>
      </c>
      <c r="C13" s="153">
        <v>10</v>
      </c>
      <c r="D13" s="154">
        <v>9684.07</v>
      </c>
    </row>
    <row r="14" spans="1:6" ht="18.75" customHeight="1" x14ac:dyDescent="0.3">
      <c r="A14" s="104" t="s">
        <v>104</v>
      </c>
      <c r="B14" s="145" t="s">
        <v>44</v>
      </c>
      <c r="C14" s="153">
        <v>0</v>
      </c>
      <c r="D14" s="154">
        <v>0</v>
      </c>
    </row>
    <row r="15" spans="1:6" ht="18.75" customHeight="1" x14ac:dyDescent="0.3">
      <c r="A15" s="1304" t="s">
        <v>45</v>
      </c>
      <c r="B15" s="1305"/>
      <c r="C15" s="156">
        <v>21</v>
      </c>
      <c r="D15" s="157">
        <v>41363.009999999995</v>
      </c>
    </row>
    <row r="16" spans="1:6" s="2" customFormat="1" ht="18.75" customHeight="1" x14ac:dyDescent="0.3">
      <c r="A16" s="1"/>
      <c r="B16" s="1"/>
      <c r="D16" s="55"/>
      <c r="F16" s="3"/>
    </row>
    <row r="17" spans="1:6" s="2" customFormat="1" ht="18.75" customHeight="1" x14ac:dyDescent="0.3">
      <c r="A17" s="1"/>
      <c r="B17" s="1"/>
      <c r="D17" s="55"/>
      <c r="F17" s="3"/>
    </row>
    <row r="18" spans="1:6" s="2" customFormat="1" ht="18.75" customHeight="1" x14ac:dyDescent="0.3">
      <c r="A18" s="1"/>
      <c r="B18" s="1"/>
      <c r="D18" s="55"/>
      <c r="F18" s="3"/>
    </row>
    <row r="19" spans="1:6" s="2" customFormat="1" ht="18.75" customHeight="1" x14ac:dyDescent="0.3">
      <c r="A19" s="1"/>
      <c r="B19" s="1"/>
      <c r="D19" s="55"/>
      <c r="F19" s="3"/>
    </row>
    <row r="20" spans="1:6" s="2" customFormat="1" ht="18.75" customHeight="1" x14ac:dyDescent="0.3">
      <c r="A20" s="1"/>
      <c r="B20" s="1"/>
      <c r="D20" s="55"/>
      <c r="F20" s="3"/>
    </row>
    <row r="21" spans="1:6" s="2" customFormat="1" ht="18.75" customHeight="1" x14ac:dyDescent="0.3">
      <c r="A21" s="1"/>
      <c r="B21" s="1"/>
      <c r="D21" s="55"/>
      <c r="F21" s="3"/>
    </row>
    <row r="22" spans="1:6" s="2" customFormat="1" ht="18.75" customHeight="1" x14ac:dyDescent="0.3">
      <c r="A22" s="1"/>
      <c r="B22" s="1"/>
      <c r="D22" s="55"/>
      <c r="F22" s="3"/>
    </row>
    <row r="23" spans="1:6" s="2" customFormat="1" ht="18.75" customHeight="1" x14ac:dyDescent="0.3">
      <c r="A23" s="1"/>
      <c r="B23" s="1"/>
      <c r="D23" s="55"/>
      <c r="F23" s="3"/>
    </row>
    <row r="24" spans="1:6" s="2" customFormat="1" ht="18.75" customHeight="1" x14ac:dyDescent="0.3">
      <c r="A24" s="1"/>
      <c r="B24" s="1"/>
      <c r="D24" s="55"/>
      <c r="F24" s="3"/>
    </row>
    <row r="25" spans="1:6" s="2" customFormat="1" ht="18.75" customHeight="1" x14ac:dyDescent="0.3">
      <c r="A25" s="1"/>
      <c r="B25" s="1"/>
      <c r="D25" s="55"/>
      <c r="F25" s="3"/>
    </row>
    <row r="26" spans="1:6" s="2" customFormat="1" ht="18.75" customHeight="1" x14ac:dyDescent="0.3">
      <c r="A26" s="16"/>
      <c r="B26" s="16"/>
      <c r="D26" s="55"/>
      <c r="F26" s="3"/>
    </row>
    <row r="27" spans="1:6" s="2" customFormat="1" ht="18.75" customHeight="1" x14ac:dyDescent="0.3">
      <c r="A27" s="16"/>
      <c r="B27" s="16"/>
      <c r="D27" s="55"/>
      <c r="F27" s="3"/>
    </row>
    <row r="28" spans="1:6" s="2" customFormat="1" ht="18.75" customHeight="1" x14ac:dyDescent="0.3">
      <c r="A28" s="16"/>
      <c r="B28" s="16"/>
      <c r="D28" s="55"/>
      <c r="F28" s="3"/>
    </row>
    <row r="29" spans="1:6" s="2" customFormat="1" ht="18.75" customHeight="1" x14ac:dyDescent="0.3">
      <c r="A29" s="16"/>
      <c r="B29" s="16"/>
      <c r="D29" s="55"/>
      <c r="F29" s="3"/>
    </row>
    <row r="30" spans="1:6" s="2" customFormat="1" ht="18.75" customHeight="1" x14ac:dyDescent="0.3">
      <c r="A30" s="16"/>
      <c r="B30" s="16"/>
      <c r="D30" s="55"/>
      <c r="F30" s="3"/>
    </row>
    <row r="31" spans="1:6" s="2" customFormat="1" ht="18.75" customHeight="1" x14ac:dyDescent="0.3">
      <c r="A31" s="16"/>
      <c r="B31" s="16"/>
      <c r="D31" s="55"/>
      <c r="F31" s="3"/>
    </row>
    <row r="32" spans="1:6" s="16" customFormat="1" ht="18.75" customHeight="1" x14ac:dyDescent="0.3">
      <c r="C32" s="2"/>
      <c r="D32" s="55"/>
      <c r="E32" s="2"/>
      <c r="F32" s="3"/>
    </row>
    <row r="33" spans="3:6" s="16" customFormat="1" ht="18.75" customHeight="1" x14ac:dyDescent="0.3">
      <c r="C33" s="2"/>
      <c r="D33" s="55"/>
      <c r="E33" s="2"/>
      <c r="F33" s="3"/>
    </row>
    <row r="34" spans="3:6" s="16" customFormat="1" ht="18.75" customHeight="1" x14ac:dyDescent="0.3">
      <c r="C34" s="2"/>
      <c r="D34" s="55"/>
      <c r="E34" s="2"/>
      <c r="F34" s="3"/>
    </row>
    <row r="35" spans="3:6" s="16" customFormat="1" ht="18.75" customHeight="1" x14ac:dyDescent="0.3">
      <c r="C35" s="2"/>
      <c r="D35" s="55"/>
      <c r="E35" s="2"/>
      <c r="F35" s="3"/>
    </row>
    <row r="36" spans="3:6" s="16" customFormat="1" ht="18.75" customHeight="1" x14ac:dyDescent="0.3">
      <c r="C36" s="2"/>
      <c r="D36" s="55"/>
      <c r="E36" s="2"/>
      <c r="F36" s="3"/>
    </row>
    <row r="37" spans="3:6" s="16" customFormat="1" ht="18.75" customHeight="1" x14ac:dyDescent="0.3">
      <c r="C37" s="2"/>
      <c r="D37" s="55"/>
      <c r="E37" s="2"/>
      <c r="F37" s="3"/>
    </row>
    <row r="38" spans="3:6" s="16" customFormat="1" ht="18.75" customHeight="1" x14ac:dyDescent="0.3">
      <c r="C38" s="2"/>
      <c r="D38" s="55"/>
      <c r="E38" s="2"/>
      <c r="F38" s="3"/>
    </row>
    <row r="39" spans="3:6" s="16" customFormat="1" ht="18.75" customHeight="1" x14ac:dyDescent="0.3">
      <c r="C39" s="2"/>
      <c r="D39" s="55"/>
      <c r="E39" s="2"/>
      <c r="F39" s="3"/>
    </row>
    <row r="40" spans="3:6" s="16" customFormat="1" ht="18.75" customHeight="1" x14ac:dyDescent="0.3">
      <c r="C40" s="2"/>
      <c r="D40" s="55"/>
      <c r="E40" s="2"/>
      <c r="F40" s="3"/>
    </row>
    <row r="41" spans="3:6" s="16" customFormat="1" ht="18.75" customHeight="1" x14ac:dyDescent="0.3">
      <c r="C41" s="2"/>
      <c r="D41" s="55"/>
      <c r="E41" s="2"/>
      <c r="F41" s="3"/>
    </row>
    <row r="42" spans="3:6" s="16" customFormat="1" ht="18.75" customHeight="1" x14ac:dyDescent="0.3">
      <c r="C42" s="2"/>
      <c r="D42" s="55"/>
      <c r="E42" s="2"/>
      <c r="F42" s="3"/>
    </row>
    <row r="43" spans="3:6" s="16" customFormat="1" ht="18.75" customHeight="1" x14ac:dyDescent="0.3">
      <c r="C43" s="2"/>
      <c r="D43" s="55"/>
      <c r="E43" s="2"/>
      <c r="F43" s="3"/>
    </row>
    <row r="44" spans="3:6" s="16" customFormat="1" ht="18.75" customHeight="1" x14ac:dyDescent="0.3">
      <c r="C44" s="2"/>
      <c r="D44" s="55"/>
      <c r="E44" s="2"/>
      <c r="F44" s="3"/>
    </row>
    <row r="45" spans="3:6" s="16" customFormat="1" ht="18.75" customHeight="1" x14ac:dyDescent="0.3">
      <c r="C45" s="2"/>
      <c r="D45" s="55"/>
      <c r="E45" s="2"/>
      <c r="F45" s="3"/>
    </row>
    <row r="46" spans="3:6" s="16" customFormat="1" ht="18.75" customHeight="1" x14ac:dyDescent="0.3">
      <c r="C46" s="2"/>
      <c r="D46" s="55"/>
      <c r="E46" s="2"/>
      <c r="F46" s="3"/>
    </row>
    <row r="47" spans="3:6" s="16" customFormat="1" ht="18.75" customHeight="1" x14ac:dyDescent="0.3">
      <c r="C47" s="2"/>
      <c r="D47" s="55"/>
      <c r="E47" s="2"/>
      <c r="F47" s="3"/>
    </row>
    <row r="48" spans="3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</sheetData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35"/>
  <sheetViews>
    <sheetView zoomScale="110" zoomScaleNormal="110" workbookViewId="0">
      <selection activeCell="D141" sqref="D141:K145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7109375" style="282" customWidth="1"/>
    <col min="5" max="5" width="7.140625" style="282" customWidth="1"/>
    <col min="6" max="6" width="7.7109375" style="282" customWidth="1"/>
    <col min="7" max="7" width="7" style="282" customWidth="1"/>
    <col min="8" max="8" width="7.140625" style="282" customWidth="1"/>
    <col min="9" max="9" width="8.28515625" style="282" customWidth="1"/>
    <col min="10" max="11" width="10.7109375" style="271" customWidth="1"/>
    <col min="12" max="12" width="6.140625" style="271" customWidth="1"/>
    <col min="13" max="13" width="3" style="269" customWidth="1"/>
    <col min="14" max="23" width="0" style="269" hidden="1" customWidth="1"/>
    <col min="24" max="16384" width="0" style="271" hidden="1"/>
  </cols>
  <sheetData>
    <row r="1" spans="1:14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4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70"/>
      <c r="N2" s="270"/>
    </row>
    <row r="3" spans="1:14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4" s="269" customFormat="1" ht="15.6" customHeight="1" x14ac:dyDescent="0.25">
      <c r="A4" s="308"/>
      <c r="B4" s="1102" t="s">
        <v>273</v>
      </c>
      <c r="C4" s="1102"/>
      <c r="D4" s="1102"/>
      <c r="E4" s="1102"/>
      <c r="F4" s="1102"/>
      <c r="G4" s="1102"/>
      <c r="H4" s="1102"/>
      <c r="I4" s="1102"/>
      <c r="J4" s="1102"/>
      <c r="K4" s="1102"/>
      <c r="L4" s="1102"/>
    </row>
    <row r="5" spans="1:14" s="269" customFormat="1" ht="15.6" customHeight="1" x14ac:dyDescent="0.25">
      <c r="A5" s="309"/>
      <c r="B5" s="1103" t="str">
        <f>'01-01'!B5:Q5</f>
        <v>za period od 01.01. do 31.01.2019. godine.</v>
      </c>
      <c r="C5" s="1103"/>
      <c r="D5" s="1103"/>
      <c r="E5" s="1103"/>
      <c r="F5" s="1103"/>
      <c r="G5" s="1103"/>
      <c r="H5" s="1103"/>
      <c r="I5" s="1103"/>
      <c r="J5" s="1103"/>
      <c r="K5" s="1103"/>
      <c r="L5" s="1103"/>
    </row>
    <row r="6" spans="1:14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4" s="269" customFormat="1" ht="15" customHeight="1" x14ac:dyDescent="0.25">
      <c r="A7" s="272"/>
      <c r="B7" s="1262" t="s">
        <v>274</v>
      </c>
      <c r="C7" s="1262"/>
      <c r="D7" s="368"/>
      <c r="E7" s="368"/>
      <c r="F7" s="368"/>
      <c r="G7" s="368"/>
      <c r="H7" s="368"/>
      <c r="I7" s="368"/>
      <c r="J7" s="304"/>
      <c r="K7" s="304"/>
      <c r="L7" s="432" t="s">
        <v>179</v>
      </c>
    </row>
    <row r="8" spans="1:14" s="269" customFormat="1" ht="16.899999999999999" customHeight="1" x14ac:dyDescent="0.25">
      <c r="A8" s="1105"/>
      <c r="B8" s="1249" t="s">
        <v>193</v>
      </c>
      <c r="C8" s="1109" t="s">
        <v>190</v>
      </c>
      <c r="D8" s="1112" t="s">
        <v>81</v>
      </c>
      <c r="E8" s="1113"/>
      <c r="F8" s="1113"/>
      <c r="G8" s="1113"/>
      <c r="H8" s="1113"/>
      <c r="I8" s="1113"/>
      <c r="J8" s="1113"/>
      <c r="K8" s="1113"/>
      <c r="L8" s="1117"/>
    </row>
    <row r="9" spans="1:14" s="269" customFormat="1" ht="15" customHeight="1" x14ac:dyDescent="0.25">
      <c r="A9" s="1105"/>
      <c r="B9" s="1250"/>
      <c r="C9" s="1110"/>
      <c r="D9" s="1123" t="s">
        <v>195</v>
      </c>
      <c r="E9" s="1339"/>
      <c r="F9" s="1339"/>
      <c r="G9" s="1339"/>
      <c r="H9" s="1339"/>
      <c r="I9" s="1124"/>
      <c r="J9" s="1339" t="s">
        <v>217</v>
      </c>
      <c r="K9" s="1124"/>
      <c r="L9" s="1137" t="str">
        <f>'01-01'!H9</f>
        <v>Indeks19/18</v>
      </c>
    </row>
    <row r="10" spans="1:14" s="269" customFormat="1" ht="15" customHeight="1" x14ac:dyDescent="0.25">
      <c r="A10" s="289"/>
      <c r="B10" s="1250"/>
      <c r="C10" s="1110"/>
      <c r="D10" s="1123" t="str">
        <f>'01-01'!D10</f>
        <v>I-I-2018</v>
      </c>
      <c r="E10" s="1339"/>
      <c r="F10" s="1124"/>
      <c r="G10" s="1123" t="str">
        <f>'01-01'!E10</f>
        <v>I-I-2019</v>
      </c>
      <c r="H10" s="1339"/>
      <c r="I10" s="1124"/>
      <c r="J10" s="998" t="str">
        <f>D10</f>
        <v>I-I-2018</v>
      </c>
      <c r="K10" s="998" t="str">
        <f>G10</f>
        <v>I-I-2019</v>
      </c>
      <c r="L10" s="1118"/>
    </row>
    <row r="11" spans="1:14" s="269" customFormat="1" ht="16.149999999999999" customHeight="1" x14ac:dyDescent="0.25">
      <c r="A11" s="289"/>
      <c r="B11" s="1251"/>
      <c r="C11" s="1111"/>
      <c r="D11" s="524" t="s">
        <v>124</v>
      </c>
      <c r="E11" s="351" t="s">
        <v>275</v>
      </c>
      <c r="F11" s="351" t="s">
        <v>217</v>
      </c>
      <c r="G11" s="524" t="s">
        <v>124</v>
      </c>
      <c r="H11" s="351" t="s">
        <v>275</v>
      </c>
      <c r="I11" s="351" t="s">
        <v>217</v>
      </c>
      <c r="J11" s="369" t="s">
        <v>217</v>
      </c>
      <c r="K11" s="369" t="s">
        <v>217</v>
      </c>
      <c r="L11" s="1119"/>
    </row>
    <row r="12" spans="1:14" s="269" customFormat="1" ht="6" customHeight="1" x14ac:dyDescent="0.25">
      <c r="A12" s="305"/>
      <c r="B12" s="396"/>
      <c r="C12" s="397"/>
      <c r="D12" s="397"/>
      <c r="E12" s="397"/>
      <c r="F12" s="397"/>
      <c r="G12" s="397"/>
      <c r="H12" s="397"/>
      <c r="I12" s="397"/>
      <c r="J12" s="398"/>
      <c r="K12" s="398"/>
      <c r="L12" s="398"/>
    </row>
    <row r="13" spans="1:14" s="269" customFormat="1" ht="15" customHeight="1" x14ac:dyDescent="0.25">
      <c r="A13" s="290"/>
      <c r="B13" s="737" t="s">
        <v>180</v>
      </c>
      <c r="C13" s="803" t="s">
        <v>308</v>
      </c>
      <c r="D13" s="370">
        <v>1039</v>
      </c>
      <c r="E13" s="691">
        <v>304</v>
      </c>
      <c r="F13" s="371">
        <v>735</v>
      </c>
      <c r="G13" s="370">
        <v>1035</v>
      </c>
      <c r="H13" s="691">
        <v>341</v>
      </c>
      <c r="I13" s="375">
        <v>694</v>
      </c>
      <c r="J13" s="373">
        <v>1082461</v>
      </c>
      <c r="K13" s="376">
        <v>1026660</v>
      </c>
      <c r="L13" s="640">
        <f t="shared" ref="L13:L31" si="0">IF(J13=0,"",K13/J13)</f>
        <v>0.94844987486847099</v>
      </c>
    </row>
    <row r="14" spans="1:14" s="269" customFormat="1" ht="15" customHeight="1" x14ac:dyDescent="0.25">
      <c r="A14" s="291"/>
      <c r="B14" s="737" t="s">
        <v>181</v>
      </c>
      <c r="C14" s="802" t="s">
        <v>7</v>
      </c>
      <c r="D14" s="370">
        <v>1300</v>
      </c>
      <c r="E14" s="641">
        <v>42</v>
      </c>
      <c r="F14" s="603">
        <v>1258</v>
      </c>
      <c r="G14" s="370">
        <v>1820</v>
      </c>
      <c r="H14" s="641">
        <v>143</v>
      </c>
      <c r="I14" s="376">
        <v>1677</v>
      </c>
      <c r="J14" s="373">
        <v>189488</v>
      </c>
      <c r="K14" s="376">
        <v>319532</v>
      </c>
      <c r="L14" s="640">
        <f t="shared" si="0"/>
        <v>1.6862914801992739</v>
      </c>
    </row>
    <row r="15" spans="1:14" s="269" customFormat="1" ht="15" customHeight="1" x14ac:dyDescent="0.25">
      <c r="A15" s="290"/>
      <c r="B15" s="738" t="s">
        <v>182</v>
      </c>
      <c r="C15" s="802" t="s">
        <v>9</v>
      </c>
      <c r="D15" s="370">
        <v>1351</v>
      </c>
      <c r="E15" s="641">
        <v>68</v>
      </c>
      <c r="F15" s="603">
        <v>1283</v>
      </c>
      <c r="G15" s="370">
        <v>1255</v>
      </c>
      <c r="H15" s="641">
        <v>90</v>
      </c>
      <c r="I15" s="376">
        <v>1165</v>
      </c>
      <c r="J15" s="373">
        <v>2066626</v>
      </c>
      <c r="K15" s="376">
        <v>2379314</v>
      </c>
      <c r="L15" s="640">
        <f t="shared" si="0"/>
        <v>1.1513036224261186</v>
      </c>
    </row>
    <row r="16" spans="1:14" s="269" customFormat="1" ht="15" customHeight="1" x14ac:dyDescent="0.25">
      <c r="A16" s="290"/>
      <c r="B16" s="738" t="s">
        <v>183</v>
      </c>
      <c r="C16" s="802" t="s">
        <v>11</v>
      </c>
      <c r="D16" s="370">
        <v>0</v>
      </c>
      <c r="E16" s="641">
        <v>0</v>
      </c>
      <c r="F16" s="603">
        <v>0</v>
      </c>
      <c r="G16" s="370">
        <v>0</v>
      </c>
      <c r="H16" s="641">
        <v>0</v>
      </c>
      <c r="I16" s="376">
        <v>0</v>
      </c>
      <c r="J16" s="373">
        <v>0</v>
      </c>
      <c r="K16" s="376">
        <v>0</v>
      </c>
      <c r="L16" s="640" t="str">
        <f t="shared" si="0"/>
        <v/>
      </c>
    </row>
    <row r="17" spans="1:23" s="269" customFormat="1" ht="15" customHeight="1" x14ac:dyDescent="0.25">
      <c r="A17" s="291"/>
      <c r="B17" s="737" t="s">
        <v>184</v>
      </c>
      <c r="C17" s="802" t="s">
        <v>13</v>
      </c>
      <c r="D17" s="370">
        <v>0</v>
      </c>
      <c r="E17" s="641">
        <v>0</v>
      </c>
      <c r="F17" s="603">
        <v>0</v>
      </c>
      <c r="G17" s="370">
        <v>0</v>
      </c>
      <c r="H17" s="641">
        <v>0</v>
      </c>
      <c r="I17" s="376">
        <v>0</v>
      </c>
      <c r="J17" s="373">
        <v>0</v>
      </c>
      <c r="K17" s="376">
        <v>0</v>
      </c>
      <c r="L17" s="640" t="str">
        <f t="shared" si="0"/>
        <v/>
      </c>
    </row>
    <row r="18" spans="1:23" ht="15" customHeight="1" x14ac:dyDescent="0.25">
      <c r="A18" s="290"/>
      <c r="B18" s="738" t="s">
        <v>185</v>
      </c>
      <c r="C18" s="802" t="s">
        <v>15</v>
      </c>
      <c r="D18" s="370">
        <v>0</v>
      </c>
      <c r="E18" s="641">
        <v>0</v>
      </c>
      <c r="F18" s="603">
        <v>0</v>
      </c>
      <c r="G18" s="370">
        <v>0</v>
      </c>
      <c r="H18" s="641">
        <v>0</v>
      </c>
      <c r="I18" s="376">
        <v>0</v>
      </c>
      <c r="J18" s="373">
        <v>4227</v>
      </c>
      <c r="K18" s="376">
        <v>0</v>
      </c>
      <c r="L18" s="640">
        <f t="shared" si="0"/>
        <v>0</v>
      </c>
    </row>
    <row r="19" spans="1:23" ht="15" customHeight="1" x14ac:dyDescent="0.25">
      <c r="A19" s="290"/>
      <c r="B19" s="738" t="s">
        <v>186</v>
      </c>
      <c r="C19" s="802" t="s">
        <v>17</v>
      </c>
      <c r="D19" s="370">
        <v>4</v>
      </c>
      <c r="E19" s="641">
        <v>0</v>
      </c>
      <c r="F19" s="603">
        <v>4</v>
      </c>
      <c r="G19" s="370">
        <v>6</v>
      </c>
      <c r="H19" s="641">
        <v>2</v>
      </c>
      <c r="I19" s="376">
        <v>4</v>
      </c>
      <c r="J19" s="373">
        <v>5197</v>
      </c>
      <c r="K19" s="376">
        <v>1140</v>
      </c>
      <c r="L19" s="640">
        <f t="shared" si="0"/>
        <v>0.21935732153165288</v>
      </c>
    </row>
    <row r="20" spans="1:23" ht="15" customHeight="1" x14ac:dyDescent="0.25">
      <c r="A20" s="291"/>
      <c r="B20" s="737" t="s">
        <v>187</v>
      </c>
      <c r="C20" s="802" t="s">
        <v>19</v>
      </c>
      <c r="D20" s="370">
        <v>145</v>
      </c>
      <c r="E20" s="641">
        <v>24</v>
      </c>
      <c r="F20" s="603">
        <v>121</v>
      </c>
      <c r="G20" s="370">
        <v>164</v>
      </c>
      <c r="H20" s="641">
        <v>36</v>
      </c>
      <c r="I20" s="376">
        <v>128</v>
      </c>
      <c r="J20" s="373">
        <v>416372</v>
      </c>
      <c r="K20" s="376">
        <v>1344865</v>
      </c>
      <c r="L20" s="640">
        <f t="shared" si="0"/>
        <v>3.2299602278731521</v>
      </c>
    </row>
    <row r="21" spans="1:23" ht="15" customHeight="1" x14ac:dyDescent="0.25">
      <c r="A21" s="290"/>
      <c r="B21" s="738" t="s">
        <v>188</v>
      </c>
      <c r="C21" s="802" t="s">
        <v>309</v>
      </c>
      <c r="D21" s="370">
        <v>173</v>
      </c>
      <c r="E21" s="641">
        <v>28</v>
      </c>
      <c r="F21" s="603">
        <v>145</v>
      </c>
      <c r="G21" s="370">
        <v>199</v>
      </c>
      <c r="H21" s="641">
        <v>29</v>
      </c>
      <c r="I21" s="376">
        <v>170</v>
      </c>
      <c r="J21" s="373">
        <v>315728</v>
      </c>
      <c r="K21" s="376">
        <v>275964</v>
      </c>
      <c r="L21" s="640">
        <f t="shared" si="0"/>
        <v>0.87405614959712152</v>
      </c>
    </row>
    <row r="22" spans="1:23" ht="15" customHeight="1" x14ac:dyDescent="0.25">
      <c r="A22" s="290"/>
      <c r="B22" s="738" t="s">
        <v>197</v>
      </c>
      <c r="C22" s="802" t="s">
        <v>310</v>
      </c>
      <c r="D22" s="370">
        <v>2532</v>
      </c>
      <c r="E22" s="641">
        <v>292</v>
      </c>
      <c r="F22" s="603">
        <v>2240</v>
      </c>
      <c r="G22" s="370">
        <v>2617</v>
      </c>
      <c r="H22" s="641">
        <v>298</v>
      </c>
      <c r="I22" s="376">
        <v>2319</v>
      </c>
      <c r="J22" s="373">
        <v>5360429</v>
      </c>
      <c r="K22" s="376">
        <v>8313089</v>
      </c>
      <c r="L22" s="640">
        <f t="shared" si="0"/>
        <v>1.5508253164065786</v>
      </c>
    </row>
    <row r="23" spans="1:23" ht="15" customHeight="1" x14ac:dyDescent="0.25">
      <c r="A23" s="291"/>
      <c r="B23" s="737" t="s">
        <v>198</v>
      </c>
      <c r="C23" s="802" t="s">
        <v>311</v>
      </c>
      <c r="D23" s="370">
        <v>0</v>
      </c>
      <c r="E23" s="641">
        <v>0</v>
      </c>
      <c r="F23" s="603">
        <v>0</v>
      </c>
      <c r="G23" s="370">
        <v>0</v>
      </c>
      <c r="H23" s="641">
        <v>0</v>
      </c>
      <c r="I23" s="376">
        <v>0</v>
      </c>
      <c r="J23" s="373">
        <v>0</v>
      </c>
      <c r="K23" s="376">
        <v>0</v>
      </c>
      <c r="L23" s="640" t="str">
        <f t="shared" si="0"/>
        <v/>
      </c>
    </row>
    <row r="24" spans="1:23" s="274" customFormat="1" ht="15" customHeight="1" x14ac:dyDescent="0.25">
      <c r="A24" s="290"/>
      <c r="B24" s="738" t="s">
        <v>199</v>
      </c>
      <c r="C24" s="802" t="s">
        <v>312</v>
      </c>
      <c r="D24" s="370">
        <v>0</v>
      </c>
      <c r="E24" s="641">
        <v>0</v>
      </c>
      <c r="F24" s="603">
        <v>0</v>
      </c>
      <c r="G24" s="370">
        <v>0</v>
      </c>
      <c r="H24" s="641">
        <v>0</v>
      </c>
      <c r="I24" s="376">
        <v>0</v>
      </c>
      <c r="J24" s="373">
        <v>0</v>
      </c>
      <c r="K24" s="376">
        <v>0</v>
      </c>
      <c r="L24" s="640" t="str">
        <f t="shared" si="0"/>
        <v/>
      </c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</row>
    <row r="25" spans="1:23" ht="15" customHeight="1" x14ac:dyDescent="0.25">
      <c r="A25" s="290"/>
      <c r="B25" s="738" t="s">
        <v>200</v>
      </c>
      <c r="C25" s="802" t="s">
        <v>313</v>
      </c>
      <c r="D25" s="370">
        <v>41</v>
      </c>
      <c r="E25" s="641">
        <v>13</v>
      </c>
      <c r="F25" s="603">
        <v>28</v>
      </c>
      <c r="G25" s="370">
        <v>21</v>
      </c>
      <c r="H25" s="641">
        <v>6</v>
      </c>
      <c r="I25" s="376">
        <v>15</v>
      </c>
      <c r="J25" s="373">
        <v>48438</v>
      </c>
      <c r="K25" s="376">
        <v>26083</v>
      </c>
      <c r="L25" s="640">
        <f t="shared" si="0"/>
        <v>0.53848218340971965</v>
      </c>
    </row>
    <row r="26" spans="1:23" s="266" customFormat="1" ht="15" customHeight="1" x14ac:dyDescent="0.25">
      <c r="A26" s="275"/>
      <c r="B26" s="737" t="s">
        <v>201</v>
      </c>
      <c r="C26" s="325" t="s">
        <v>31</v>
      </c>
      <c r="D26" s="370">
        <v>65</v>
      </c>
      <c r="E26" s="641">
        <v>21</v>
      </c>
      <c r="F26" s="603">
        <v>44</v>
      </c>
      <c r="G26" s="370">
        <v>68</v>
      </c>
      <c r="H26" s="641">
        <v>24</v>
      </c>
      <c r="I26" s="376">
        <v>44</v>
      </c>
      <c r="J26" s="373">
        <v>22183</v>
      </c>
      <c r="K26" s="376">
        <v>109692</v>
      </c>
      <c r="L26" s="640">
        <f t="shared" si="0"/>
        <v>4.9448676914754541</v>
      </c>
    </row>
    <row r="27" spans="1:23" s="266" customFormat="1" ht="15" customHeight="1" x14ac:dyDescent="0.25">
      <c r="A27" s="275"/>
      <c r="B27" s="737" t="s">
        <v>202</v>
      </c>
      <c r="C27" s="325" t="s">
        <v>116</v>
      </c>
      <c r="D27" s="370">
        <v>2</v>
      </c>
      <c r="E27" s="641">
        <v>0</v>
      </c>
      <c r="F27" s="603">
        <v>2</v>
      </c>
      <c r="G27" s="370">
        <v>6</v>
      </c>
      <c r="H27" s="641">
        <v>2</v>
      </c>
      <c r="I27" s="376">
        <v>4</v>
      </c>
      <c r="J27" s="373">
        <v>30904</v>
      </c>
      <c r="K27" s="376">
        <v>4054</v>
      </c>
      <c r="L27" s="640">
        <f t="shared" si="0"/>
        <v>0.13118042971783589</v>
      </c>
    </row>
    <row r="28" spans="1:23" s="266" customFormat="1" ht="15" customHeight="1" x14ac:dyDescent="0.25">
      <c r="A28" s="275"/>
      <c r="B28" s="738" t="s">
        <v>203</v>
      </c>
      <c r="C28" s="325" t="s">
        <v>194</v>
      </c>
      <c r="D28" s="370">
        <v>5</v>
      </c>
      <c r="E28" s="641">
        <v>1</v>
      </c>
      <c r="F28" s="603">
        <v>4</v>
      </c>
      <c r="G28" s="370">
        <v>10</v>
      </c>
      <c r="H28" s="641">
        <v>1</v>
      </c>
      <c r="I28" s="376">
        <v>9</v>
      </c>
      <c r="J28" s="373">
        <v>428</v>
      </c>
      <c r="K28" s="376">
        <v>7516</v>
      </c>
      <c r="L28" s="640">
        <f t="shared" si="0"/>
        <v>17.560747663551403</v>
      </c>
    </row>
    <row r="29" spans="1:23" s="266" customFormat="1" ht="15" customHeight="1" x14ac:dyDescent="0.25">
      <c r="A29" s="275"/>
      <c r="B29" s="738" t="s">
        <v>204</v>
      </c>
      <c r="C29" s="325" t="s">
        <v>37</v>
      </c>
      <c r="D29" s="370">
        <v>0</v>
      </c>
      <c r="E29" s="641">
        <v>0</v>
      </c>
      <c r="F29" s="603">
        <v>0</v>
      </c>
      <c r="G29" s="370">
        <v>0</v>
      </c>
      <c r="H29" s="641">
        <v>0</v>
      </c>
      <c r="I29" s="376">
        <v>0</v>
      </c>
      <c r="J29" s="373">
        <v>0</v>
      </c>
      <c r="K29" s="376">
        <v>0</v>
      </c>
      <c r="L29" s="640" t="str">
        <f t="shared" si="0"/>
        <v/>
      </c>
    </row>
    <row r="30" spans="1:23" s="266" customFormat="1" ht="15" customHeight="1" x14ac:dyDescent="0.25">
      <c r="A30" s="275"/>
      <c r="B30" s="737" t="s">
        <v>205</v>
      </c>
      <c r="C30" s="325" t="s">
        <v>39</v>
      </c>
      <c r="D30" s="370">
        <v>9</v>
      </c>
      <c r="E30" s="641">
        <v>0</v>
      </c>
      <c r="F30" s="603">
        <v>9</v>
      </c>
      <c r="G30" s="370">
        <v>15</v>
      </c>
      <c r="H30" s="641">
        <v>14</v>
      </c>
      <c r="I30" s="376">
        <v>1</v>
      </c>
      <c r="J30" s="373">
        <v>1416</v>
      </c>
      <c r="K30" s="376">
        <v>9086</v>
      </c>
      <c r="L30" s="640">
        <f t="shared" si="0"/>
        <v>6.416666666666667</v>
      </c>
    </row>
    <row r="31" spans="1:23" s="266" customFormat="1" ht="19.149999999999999" customHeight="1" x14ac:dyDescent="0.25">
      <c r="A31" s="275"/>
      <c r="B31" s="1338" t="s">
        <v>192</v>
      </c>
      <c r="C31" s="1338"/>
      <c r="D31" s="378">
        <f>SUM(D13:D30)</f>
        <v>6666</v>
      </c>
      <c r="E31" s="378">
        <f>SUM(E13:E30)</f>
        <v>793</v>
      </c>
      <c r="F31" s="379">
        <f>SUM(F13:F30)</f>
        <v>5873</v>
      </c>
      <c r="G31" s="370">
        <f>SUM(G13:G30)</f>
        <v>7216</v>
      </c>
      <c r="H31" s="378">
        <f>SUM(H13:H30)</f>
        <v>986</v>
      </c>
      <c r="I31" s="382">
        <f t="shared" ref="I31:K31" si="1">SUM(I13:I30)</f>
        <v>6230</v>
      </c>
      <c r="J31" s="380">
        <f t="shared" si="1"/>
        <v>9543897</v>
      </c>
      <c r="K31" s="383">
        <f t="shared" si="1"/>
        <v>13816995</v>
      </c>
      <c r="L31" s="639">
        <f t="shared" si="0"/>
        <v>1.4477309426118072</v>
      </c>
    </row>
    <row r="32" spans="1:23" s="266" customFormat="1" ht="6" customHeight="1" x14ac:dyDescent="0.25">
      <c r="A32" s="275"/>
      <c r="B32" s="320"/>
      <c r="C32" s="320"/>
      <c r="D32" s="384"/>
      <c r="E32" s="384"/>
      <c r="F32" s="384"/>
      <c r="G32" s="384"/>
      <c r="H32" s="384"/>
      <c r="I32" s="384"/>
      <c r="J32" s="385"/>
      <c r="K32" s="386"/>
      <c r="L32" s="385"/>
    </row>
    <row r="33" spans="1:12" s="266" customFormat="1" ht="15" customHeight="1" x14ac:dyDescent="0.25">
      <c r="A33" s="275"/>
      <c r="B33" s="739" t="s">
        <v>103</v>
      </c>
      <c r="C33" s="327" t="s">
        <v>41</v>
      </c>
      <c r="D33" s="370">
        <v>611</v>
      </c>
      <c r="E33" s="691">
        <v>22</v>
      </c>
      <c r="F33" s="371">
        <v>589</v>
      </c>
      <c r="G33" s="370">
        <v>654</v>
      </c>
      <c r="H33" s="691">
        <v>28</v>
      </c>
      <c r="I33" s="375">
        <v>626</v>
      </c>
      <c r="J33" s="371">
        <v>3730515</v>
      </c>
      <c r="K33" s="375">
        <v>3493347</v>
      </c>
      <c r="L33" s="640">
        <f t="shared" ref="L33:L38" si="2">IF(J33=0,"",K33/J33)</f>
        <v>0.93642486359122001</v>
      </c>
    </row>
    <row r="34" spans="1:12" s="266" customFormat="1" ht="15" customHeight="1" x14ac:dyDescent="0.25">
      <c r="A34" s="275"/>
      <c r="B34" s="739" t="s">
        <v>314</v>
      </c>
      <c r="C34" s="327" t="s">
        <v>315</v>
      </c>
      <c r="D34" s="370">
        <v>0</v>
      </c>
      <c r="E34" s="691">
        <v>0</v>
      </c>
      <c r="F34" s="371">
        <v>0</v>
      </c>
      <c r="G34" s="370">
        <v>0</v>
      </c>
      <c r="H34" s="691">
        <v>0</v>
      </c>
      <c r="I34" s="375">
        <v>0</v>
      </c>
      <c r="J34" s="371">
        <v>0</v>
      </c>
      <c r="K34" s="375">
        <v>0</v>
      </c>
      <c r="L34" s="640" t="str">
        <f t="shared" si="2"/>
        <v/>
      </c>
    </row>
    <row r="35" spans="1:12" s="266" customFormat="1" ht="15" customHeight="1" x14ac:dyDescent="0.25">
      <c r="A35" s="275"/>
      <c r="B35" s="739" t="s">
        <v>101</v>
      </c>
      <c r="C35" s="327" t="s">
        <v>42</v>
      </c>
      <c r="D35" s="370">
        <v>18</v>
      </c>
      <c r="E35" s="691">
        <v>0</v>
      </c>
      <c r="F35" s="371">
        <v>18</v>
      </c>
      <c r="G35" s="370">
        <v>15</v>
      </c>
      <c r="H35" s="691">
        <v>0</v>
      </c>
      <c r="I35" s="375">
        <v>15</v>
      </c>
      <c r="J35" s="371">
        <v>16877</v>
      </c>
      <c r="K35" s="375">
        <v>17282</v>
      </c>
      <c r="L35" s="640">
        <f t="shared" si="2"/>
        <v>1.0239971558926348</v>
      </c>
    </row>
    <row r="36" spans="1:12" s="266" customFormat="1" ht="15" customHeight="1" x14ac:dyDescent="0.25">
      <c r="A36" s="275"/>
      <c r="B36" s="739" t="s">
        <v>102</v>
      </c>
      <c r="C36" s="328" t="s">
        <v>83</v>
      </c>
      <c r="D36" s="370">
        <v>173</v>
      </c>
      <c r="E36" s="691">
        <v>22</v>
      </c>
      <c r="F36" s="371">
        <v>151</v>
      </c>
      <c r="G36" s="370">
        <v>165</v>
      </c>
      <c r="H36" s="691">
        <v>30</v>
      </c>
      <c r="I36" s="375">
        <v>135</v>
      </c>
      <c r="J36" s="371">
        <v>107176</v>
      </c>
      <c r="K36" s="375">
        <v>116965</v>
      </c>
      <c r="L36" s="640">
        <f t="shared" si="2"/>
        <v>1.091335746808987</v>
      </c>
    </row>
    <row r="37" spans="1:12" s="266" customFormat="1" ht="15" customHeight="1" x14ac:dyDescent="0.25">
      <c r="A37" s="275"/>
      <c r="B37" s="739" t="s">
        <v>104</v>
      </c>
      <c r="C37" s="327" t="s">
        <v>44</v>
      </c>
      <c r="D37" s="370">
        <v>0</v>
      </c>
      <c r="E37" s="691">
        <v>0</v>
      </c>
      <c r="F37" s="371">
        <v>0</v>
      </c>
      <c r="G37" s="370">
        <v>0</v>
      </c>
      <c r="H37" s="691">
        <v>0</v>
      </c>
      <c r="I37" s="375">
        <v>0</v>
      </c>
      <c r="J37" s="371">
        <v>0</v>
      </c>
      <c r="K37" s="375">
        <v>0</v>
      </c>
      <c r="L37" s="640" t="str">
        <f t="shared" si="2"/>
        <v/>
      </c>
    </row>
    <row r="38" spans="1:12" s="266" customFormat="1" ht="19.149999999999999" customHeight="1" x14ac:dyDescent="0.25">
      <c r="A38" s="275"/>
      <c r="B38" s="1338" t="s">
        <v>191</v>
      </c>
      <c r="C38" s="1338"/>
      <c r="D38" s="370">
        <f t="shared" ref="D38:G38" si="3">SUM(D33:D37)</f>
        <v>802</v>
      </c>
      <c r="E38" s="370">
        <f t="shared" si="3"/>
        <v>44</v>
      </c>
      <c r="F38" s="387">
        <f t="shared" si="3"/>
        <v>758</v>
      </c>
      <c r="G38" s="370">
        <f t="shared" si="3"/>
        <v>834</v>
      </c>
      <c r="H38" s="691">
        <f>SUM(H33:H37)</f>
        <v>58</v>
      </c>
      <c r="I38" s="388">
        <f>SUM(I33:I37)</f>
        <v>776</v>
      </c>
      <c r="J38" s="380">
        <f>SUM(J33:J37)</f>
        <v>3854568</v>
      </c>
      <c r="K38" s="380">
        <f>SUM(K33:K37)</f>
        <v>3627594</v>
      </c>
      <c r="L38" s="639">
        <f t="shared" si="2"/>
        <v>0.94111558026736075</v>
      </c>
    </row>
    <row r="39" spans="1:12" s="266" customFormat="1" ht="5.45" customHeight="1" x14ac:dyDescent="0.25">
      <c r="A39" s="275"/>
      <c r="B39" s="320"/>
      <c r="C39" s="320"/>
      <c r="D39" s="384"/>
      <c r="E39" s="384"/>
      <c r="F39" s="384"/>
      <c r="G39" s="384"/>
      <c r="H39" s="384"/>
      <c r="I39" s="384"/>
      <c r="J39" s="385"/>
      <c r="K39" s="386"/>
      <c r="L39" s="384"/>
    </row>
    <row r="40" spans="1:12" s="266" customFormat="1" ht="19.149999999999999" customHeight="1" x14ac:dyDescent="0.25">
      <c r="A40" s="275"/>
      <c r="B40" s="1101" t="s">
        <v>196</v>
      </c>
      <c r="C40" s="1101"/>
      <c r="D40" s="378">
        <f t="shared" ref="D40:I40" si="4">SUM(D31+D38)</f>
        <v>7468</v>
      </c>
      <c r="E40" s="378">
        <f t="shared" si="4"/>
        <v>837</v>
      </c>
      <c r="F40" s="436">
        <f t="shared" si="4"/>
        <v>6631</v>
      </c>
      <c r="G40" s="378">
        <f t="shared" si="4"/>
        <v>8050</v>
      </c>
      <c r="H40" s="378">
        <f t="shared" si="4"/>
        <v>1044</v>
      </c>
      <c r="I40" s="382">
        <f t="shared" si="4"/>
        <v>7006</v>
      </c>
      <c r="J40" s="380">
        <f>SUM(J31+J38)</f>
        <v>13398465</v>
      </c>
      <c r="K40" s="383">
        <f>SUM(K31+K38)</f>
        <v>17444589</v>
      </c>
      <c r="L40" s="639">
        <f>IF(J40=0,"",K40/J40)</f>
        <v>1.3019841451987224</v>
      </c>
    </row>
    <row r="41" spans="1:12" s="266" customFormat="1" ht="16.5" customHeight="1" x14ac:dyDescent="0.25">
      <c r="A41" s="275"/>
      <c r="B41" s="1102"/>
      <c r="C41" s="1102"/>
      <c r="D41" s="1102"/>
      <c r="E41" s="1102"/>
      <c r="F41" s="1102"/>
      <c r="G41" s="1102"/>
      <c r="H41" s="1102"/>
      <c r="I41" s="1102"/>
      <c r="J41" s="1102"/>
      <c r="K41" s="1102"/>
      <c r="L41" s="1102"/>
    </row>
    <row r="42" spans="1:12" s="266" customFormat="1" ht="16.899999999999999" customHeight="1" x14ac:dyDescent="0.25">
      <c r="A42" s="275"/>
      <c r="B42" s="1249" t="s">
        <v>193</v>
      </c>
      <c r="C42" s="1109" t="s">
        <v>190</v>
      </c>
      <c r="D42" s="1112" t="s">
        <v>52</v>
      </c>
      <c r="E42" s="1113"/>
      <c r="F42" s="1113"/>
      <c r="G42" s="1113"/>
      <c r="H42" s="1113"/>
      <c r="I42" s="1113"/>
      <c r="J42" s="1113"/>
      <c r="K42" s="1113"/>
      <c r="L42" s="1117"/>
    </row>
    <row r="43" spans="1:12" s="266" customFormat="1" ht="15.6" customHeight="1" x14ac:dyDescent="0.25">
      <c r="A43" s="275"/>
      <c r="B43" s="1250"/>
      <c r="C43" s="1110"/>
      <c r="D43" s="1123" t="s">
        <v>195</v>
      </c>
      <c r="E43" s="1339"/>
      <c r="F43" s="1339"/>
      <c r="G43" s="1339"/>
      <c r="H43" s="1339"/>
      <c r="I43" s="1124"/>
      <c r="J43" s="1339" t="s">
        <v>217</v>
      </c>
      <c r="K43" s="1124"/>
      <c r="L43" s="1137" t="str">
        <f>L9</f>
        <v>Indeks19/18</v>
      </c>
    </row>
    <row r="44" spans="1:12" s="266" customFormat="1" ht="19.149999999999999" customHeight="1" x14ac:dyDescent="0.25">
      <c r="A44" s="275"/>
      <c r="B44" s="1250"/>
      <c r="C44" s="1110"/>
      <c r="D44" s="1123" t="str">
        <f>D10</f>
        <v>I-I-2018</v>
      </c>
      <c r="E44" s="1339"/>
      <c r="F44" s="1124"/>
      <c r="G44" s="1123" t="str">
        <f>G10</f>
        <v>I-I-2019</v>
      </c>
      <c r="H44" s="1339"/>
      <c r="I44" s="1124"/>
      <c r="J44" s="998" t="str">
        <f>D44</f>
        <v>I-I-2018</v>
      </c>
      <c r="K44" s="998" t="str">
        <f>G44</f>
        <v>I-I-2019</v>
      </c>
      <c r="L44" s="1118"/>
    </row>
    <row r="45" spans="1:12" s="266" customFormat="1" ht="19.149999999999999" customHeight="1" x14ac:dyDescent="0.25">
      <c r="A45" s="275"/>
      <c r="B45" s="1251"/>
      <c r="C45" s="1111"/>
      <c r="D45" s="524" t="s">
        <v>124</v>
      </c>
      <c r="E45" s="351" t="s">
        <v>275</v>
      </c>
      <c r="F45" s="351" t="s">
        <v>217</v>
      </c>
      <c r="G45" s="524" t="s">
        <v>124</v>
      </c>
      <c r="H45" s="351" t="s">
        <v>275</v>
      </c>
      <c r="I45" s="351" t="s">
        <v>217</v>
      </c>
      <c r="J45" s="369" t="s">
        <v>217</v>
      </c>
      <c r="K45" s="369" t="s">
        <v>217</v>
      </c>
      <c r="L45" s="1119"/>
    </row>
    <row r="46" spans="1:12" s="266" customFormat="1" ht="9" customHeight="1" x14ac:dyDescent="0.25">
      <c r="A46" s="275"/>
      <c r="B46" s="320"/>
      <c r="C46" s="320"/>
      <c r="D46" s="629"/>
      <c r="E46" s="629"/>
      <c r="F46" s="629"/>
      <c r="G46" s="629"/>
      <c r="H46" s="629"/>
      <c r="I46" s="629"/>
      <c r="J46" s="321"/>
      <c r="K46" s="322"/>
      <c r="L46" s="407"/>
    </row>
    <row r="47" spans="1:12" s="266" customFormat="1" ht="16.149999999999999" customHeight="1" x14ac:dyDescent="0.25">
      <c r="A47" s="275"/>
      <c r="B47" s="737" t="s">
        <v>180</v>
      </c>
      <c r="C47" s="803" t="s">
        <v>308</v>
      </c>
      <c r="D47" s="370">
        <v>165</v>
      </c>
      <c r="E47" s="691">
        <v>72</v>
      </c>
      <c r="F47" s="371">
        <v>93</v>
      </c>
      <c r="G47" s="370">
        <v>174</v>
      </c>
      <c r="H47" s="691">
        <v>59</v>
      </c>
      <c r="I47" s="375">
        <v>115</v>
      </c>
      <c r="J47" s="401">
        <v>98640</v>
      </c>
      <c r="K47" s="525">
        <v>180194</v>
      </c>
      <c r="L47" s="640">
        <f t="shared" ref="L47:L65" si="5">IF(J47=0,"",K47/J47)</f>
        <v>1.8267842660178426</v>
      </c>
    </row>
    <row r="48" spans="1:12" s="266" customFormat="1" ht="16.149999999999999" customHeight="1" x14ac:dyDescent="0.25">
      <c r="A48" s="275"/>
      <c r="B48" s="737" t="s">
        <v>181</v>
      </c>
      <c r="C48" s="802" t="s">
        <v>7</v>
      </c>
      <c r="D48" s="370">
        <v>45</v>
      </c>
      <c r="E48" s="641">
        <v>4</v>
      </c>
      <c r="F48" s="603">
        <v>41</v>
      </c>
      <c r="G48" s="370">
        <v>56</v>
      </c>
      <c r="H48" s="641">
        <v>12</v>
      </c>
      <c r="I48" s="376">
        <v>44</v>
      </c>
      <c r="J48" s="401">
        <v>6558</v>
      </c>
      <c r="K48" s="525">
        <v>8052</v>
      </c>
      <c r="L48" s="640">
        <f t="shared" si="5"/>
        <v>1.2278133577310155</v>
      </c>
    </row>
    <row r="49" spans="1:12" s="266" customFormat="1" ht="16.149999999999999" customHeight="1" x14ac:dyDescent="0.25">
      <c r="A49" s="275"/>
      <c r="B49" s="738" t="s">
        <v>182</v>
      </c>
      <c r="C49" s="802" t="s">
        <v>9</v>
      </c>
      <c r="D49" s="370">
        <v>147</v>
      </c>
      <c r="E49" s="641">
        <v>12</v>
      </c>
      <c r="F49" s="603">
        <v>135</v>
      </c>
      <c r="G49" s="370">
        <v>166</v>
      </c>
      <c r="H49" s="641">
        <v>22</v>
      </c>
      <c r="I49" s="376">
        <v>144</v>
      </c>
      <c r="J49" s="401">
        <v>252420</v>
      </c>
      <c r="K49" s="525">
        <v>254871</v>
      </c>
      <c r="L49" s="640">
        <f t="shared" si="5"/>
        <v>1.0097100071309721</v>
      </c>
    </row>
    <row r="50" spans="1:12" s="266" customFormat="1" ht="16.149999999999999" customHeight="1" x14ac:dyDescent="0.25">
      <c r="A50" s="275"/>
      <c r="B50" s="738" t="s">
        <v>183</v>
      </c>
      <c r="C50" s="802" t="s">
        <v>11</v>
      </c>
      <c r="D50" s="370">
        <v>0</v>
      </c>
      <c r="E50" s="641">
        <v>0</v>
      </c>
      <c r="F50" s="603">
        <v>0</v>
      </c>
      <c r="G50" s="370">
        <v>0</v>
      </c>
      <c r="H50" s="641">
        <v>0</v>
      </c>
      <c r="I50" s="376">
        <v>0</v>
      </c>
      <c r="J50" s="401">
        <v>0</v>
      </c>
      <c r="K50" s="525">
        <v>0</v>
      </c>
      <c r="L50" s="640" t="str">
        <f t="shared" si="5"/>
        <v/>
      </c>
    </row>
    <row r="51" spans="1:12" s="266" customFormat="1" ht="16.149999999999999" customHeight="1" x14ac:dyDescent="0.25">
      <c r="A51" s="275"/>
      <c r="B51" s="737" t="s">
        <v>184</v>
      </c>
      <c r="C51" s="802" t="s">
        <v>13</v>
      </c>
      <c r="D51" s="370">
        <v>0</v>
      </c>
      <c r="E51" s="641">
        <v>0</v>
      </c>
      <c r="F51" s="603">
        <v>0</v>
      </c>
      <c r="G51" s="370">
        <v>0</v>
      </c>
      <c r="H51" s="641">
        <v>0</v>
      </c>
      <c r="I51" s="376">
        <v>0</v>
      </c>
      <c r="J51" s="401">
        <v>0</v>
      </c>
      <c r="K51" s="525">
        <v>0</v>
      </c>
      <c r="L51" s="640" t="str">
        <f t="shared" si="5"/>
        <v/>
      </c>
    </row>
    <row r="52" spans="1:12" s="266" customFormat="1" ht="16.149999999999999" customHeight="1" x14ac:dyDescent="0.25">
      <c r="A52" s="275"/>
      <c r="B52" s="738" t="s">
        <v>185</v>
      </c>
      <c r="C52" s="802" t="s">
        <v>15</v>
      </c>
      <c r="D52" s="370">
        <v>0</v>
      </c>
      <c r="E52" s="641">
        <v>0</v>
      </c>
      <c r="F52" s="603">
        <v>0</v>
      </c>
      <c r="G52" s="370">
        <v>0</v>
      </c>
      <c r="H52" s="641">
        <v>0</v>
      </c>
      <c r="I52" s="376">
        <v>0</v>
      </c>
      <c r="J52" s="401">
        <v>0</v>
      </c>
      <c r="K52" s="525">
        <v>0</v>
      </c>
      <c r="L52" s="640" t="str">
        <f t="shared" si="5"/>
        <v/>
      </c>
    </row>
    <row r="53" spans="1:12" s="266" customFormat="1" ht="16.149999999999999" customHeight="1" x14ac:dyDescent="0.25">
      <c r="A53" s="275"/>
      <c r="B53" s="738" t="s">
        <v>186</v>
      </c>
      <c r="C53" s="802" t="s">
        <v>17</v>
      </c>
      <c r="D53" s="370">
        <v>4</v>
      </c>
      <c r="E53" s="641">
        <v>0</v>
      </c>
      <c r="F53" s="603">
        <v>4</v>
      </c>
      <c r="G53" s="370">
        <v>2</v>
      </c>
      <c r="H53" s="641">
        <v>0</v>
      </c>
      <c r="I53" s="376">
        <v>2</v>
      </c>
      <c r="J53" s="401">
        <v>1137</v>
      </c>
      <c r="K53" s="525">
        <v>120</v>
      </c>
      <c r="L53" s="640">
        <f t="shared" si="5"/>
        <v>0.10554089709762533</v>
      </c>
    </row>
    <row r="54" spans="1:12" s="266" customFormat="1" ht="16.149999999999999" customHeight="1" x14ac:dyDescent="0.25">
      <c r="A54" s="275"/>
      <c r="B54" s="737" t="s">
        <v>187</v>
      </c>
      <c r="C54" s="802" t="s">
        <v>19</v>
      </c>
      <c r="D54" s="370">
        <v>25</v>
      </c>
      <c r="E54" s="641">
        <v>2</v>
      </c>
      <c r="F54" s="603">
        <v>23</v>
      </c>
      <c r="G54" s="370">
        <v>18</v>
      </c>
      <c r="H54" s="641">
        <v>6</v>
      </c>
      <c r="I54" s="376">
        <v>12</v>
      </c>
      <c r="J54" s="401">
        <v>42799</v>
      </c>
      <c r="K54" s="525">
        <v>67390</v>
      </c>
      <c r="L54" s="640">
        <f t="shared" si="5"/>
        <v>1.5745694992873664</v>
      </c>
    </row>
    <row r="55" spans="1:12" s="266" customFormat="1" ht="16.149999999999999" customHeight="1" x14ac:dyDescent="0.25">
      <c r="A55" s="275"/>
      <c r="B55" s="738" t="s">
        <v>188</v>
      </c>
      <c r="C55" s="802" t="s">
        <v>309</v>
      </c>
      <c r="D55" s="370">
        <v>16</v>
      </c>
      <c r="E55" s="641">
        <v>3</v>
      </c>
      <c r="F55" s="603">
        <v>13</v>
      </c>
      <c r="G55" s="370">
        <v>15</v>
      </c>
      <c r="H55" s="641">
        <v>2</v>
      </c>
      <c r="I55" s="376">
        <v>13</v>
      </c>
      <c r="J55" s="401">
        <v>21349</v>
      </c>
      <c r="K55" s="525">
        <v>12379</v>
      </c>
      <c r="L55" s="640">
        <f t="shared" si="5"/>
        <v>0.57983980514309807</v>
      </c>
    </row>
    <row r="56" spans="1:12" s="266" customFormat="1" ht="16.149999999999999" customHeight="1" x14ac:dyDescent="0.25">
      <c r="A56" s="275"/>
      <c r="B56" s="738" t="s">
        <v>197</v>
      </c>
      <c r="C56" s="802" t="s">
        <v>310</v>
      </c>
      <c r="D56" s="370">
        <v>160</v>
      </c>
      <c r="E56" s="641">
        <v>36</v>
      </c>
      <c r="F56" s="603">
        <v>124</v>
      </c>
      <c r="G56" s="370">
        <v>223</v>
      </c>
      <c r="H56" s="641">
        <v>33</v>
      </c>
      <c r="I56" s="376">
        <v>190</v>
      </c>
      <c r="J56" s="401">
        <v>328696</v>
      </c>
      <c r="K56" s="525">
        <v>444246</v>
      </c>
      <c r="L56" s="640">
        <f t="shared" si="5"/>
        <v>1.3515406332903352</v>
      </c>
    </row>
    <row r="57" spans="1:12" s="266" customFormat="1" ht="16.149999999999999" customHeight="1" x14ac:dyDescent="0.25">
      <c r="A57" s="275"/>
      <c r="B57" s="737" t="s">
        <v>198</v>
      </c>
      <c r="C57" s="802" t="s">
        <v>311</v>
      </c>
      <c r="D57" s="370">
        <v>0</v>
      </c>
      <c r="E57" s="641">
        <v>0</v>
      </c>
      <c r="F57" s="603">
        <v>0</v>
      </c>
      <c r="G57" s="370">
        <v>0</v>
      </c>
      <c r="H57" s="641">
        <v>0</v>
      </c>
      <c r="I57" s="376">
        <v>0</v>
      </c>
      <c r="J57" s="401">
        <v>0</v>
      </c>
      <c r="K57" s="525">
        <v>0</v>
      </c>
      <c r="L57" s="640" t="str">
        <f t="shared" si="5"/>
        <v/>
      </c>
    </row>
    <row r="58" spans="1:12" s="266" customFormat="1" ht="16.149999999999999" customHeight="1" x14ac:dyDescent="0.25">
      <c r="A58" s="275"/>
      <c r="B58" s="738" t="s">
        <v>199</v>
      </c>
      <c r="C58" s="802" t="s">
        <v>312</v>
      </c>
      <c r="D58" s="370">
        <v>0</v>
      </c>
      <c r="E58" s="641">
        <v>0</v>
      </c>
      <c r="F58" s="603">
        <v>0</v>
      </c>
      <c r="G58" s="370">
        <v>0</v>
      </c>
      <c r="H58" s="641">
        <v>0</v>
      </c>
      <c r="I58" s="376">
        <v>0</v>
      </c>
      <c r="J58" s="401">
        <v>0</v>
      </c>
      <c r="K58" s="525">
        <v>0</v>
      </c>
      <c r="L58" s="640" t="str">
        <f t="shared" si="5"/>
        <v/>
      </c>
    </row>
    <row r="59" spans="1:12" s="266" customFormat="1" ht="16.149999999999999" customHeight="1" x14ac:dyDescent="0.25">
      <c r="A59" s="275"/>
      <c r="B59" s="738" t="s">
        <v>200</v>
      </c>
      <c r="C59" s="802" t="s">
        <v>313</v>
      </c>
      <c r="D59" s="370">
        <v>0</v>
      </c>
      <c r="E59" s="641">
        <v>0</v>
      </c>
      <c r="F59" s="603">
        <v>0</v>
      </c>
      <c r="G59" s="370">
        <v>1</v>
      </c>
      <c r="H59" s="641">
        <v>0</v>
      </c>
      <c r="I59" s="376">
        <v>1</v>
      </c>
      <c r="J59" s="401">
        <v>0</v>
      </c>
      <c r="K59" s="525">
        <v>250</v>
      </c>
      <c r="L59" s="640" t="str">
        <f t="shared" si="5"/>
        <v/>
      </c>
    </row>
    <row r="60" spans="1:12" s="266" customFormat="1" ht="16.149999999999999" customHeight="1" x14ac:dyDescent="0.25">
      <c r="A60" s="275"/>
      <c r="B60" s="737" t="s">
        <v>201</v>
      </c>
      <c r="C60" s="325" t="s">
        <v>31</v>
      </c>
      <c r="D60" s="370">
        <v>0</v>
      </c>
      <c r="E60" s="641">
        <v>0</v>
      </c>
      <c r="F60" s="603">
        <v>0</v>
      </c>
      <c r="G60" s="370">
        <v>0</v>
      </c>
      <c r="H60" s="641">
        <v>0</v>
      </c>
      <c r="I60" s="376">
        <v>0</v>
      </c>
      <c r="J60" s="401">
        <v>0</v>
      </c>
      <c r="K60" s="525">
        <v>0</v>
      </c>
      <c r="L60" s="640" t="str">
        <f t="shared" si="5"/>
        <v/>
      </c>
    </row>
    <row r="61" spans="1:12" s="266" customFormat="1" ht="16.149999999999999" customHeight="1" x14ac:dyDescent="0.25">
      <c r="A61" s="275"/>
      <c r="B61" s="737" t="s">
        <v>202</v>
      </c>
      <c r="C61" s="325" t="s">
        <v>116</v>
      </c>
      <c r="D61" s="370">
        <v>0</v>
      </c>
      <c r="E61" s="641">
        <v>0</v>
      </c>
      <c r="F61" s="603">
        <v>0</v>
      </c>
      <c r="G61" s="370">
        <v>0</v>
      </c>
      <c r="H61" s="641">
        <v>0</v>
      </c>
      <c r="I61" s="376">
        <v>0</v>
      </c>
      <c r="J61" s="401">
        <v>0</v>
      </c>
      <c r="K61" s="525">
        <v>0</v>
      </c>
      <c r="L61" s="640" t="str">
        <f t="shared" si="5"/>
        <v/>
      </c>
    </row>
    <row r="62" spans="1:12" s="266" customFormat="1" ht="16.149999999999999" customHeight="1" x14ac:dyDescent="0.25">
      <c r="A62" s="275"/>
      <c r="B62" s="738" t="s">
        <v>203</v>
      </c>
      <c r="C62" s="325" t="s">
        <v>194</v>
      </c>
      <c r="D62" s="370">
        <v>0</v>
      </c>
      <c r="E62" s="641">
        <v>0</v>
      </c>
      <c r="F62" s="603">
        <v>0</v>
      </c>
      <c r="G62" s="370">
        <v>0</v>
      </c>
      <c r="H62" s="641">
        <v>0</v>
      </c>
      <c r="I62" s="376">
        <v>0</v>
      </c>
      <c r="J62" s="401">
        <v>0</v>
      </c>
      <c r="K62" s="525">
        <v>0</v>
      </c>
      <c r="L62" s="640" t="str">
        <f t="shared" si="5"/>
        <v/>
      </c>
    </row>
    <row r="63" spans="1:12" s="266" customFormat="1" ht="16.149999999999999" customHeight="1" x14ac:dyDescent="0.25">
      <c r="A63" s="275"/>
      <c r="B63" s="738" t="s">
        <v>204</v>
      </c>
      <c r="C63" s="325" t="s">
        <v>37</v>
      </c>
      <c r="D63" s="370">
        <v>0</v>
      </c>
      <c r="E63" s="641">
        <v>0</v>
      </c>
      <c r="F63" s="603">
        <v>0</v>
      </c>
      <c r="G63" s="370">
        <v>0</v>
      </c>
      <c r="H63" s="641">
        <v>0</v>
      </c>
      <c r="I63" s="376">
        <v>0</v>
      </c>
      <c r="J63" s="401">
        <v>0</v>
      </c>
      <c r="K63" s="525">
        <v>0</v>
      </c>
      <c r="L63" s="640" t="str">
        <f t="shared" si="5"/>
        <v/>
      </c>
    </row>
    <row r="64" spans="1:12" s="266" customFormat="1" ht="16.149999999999999" customHeight="1" x14ac:dyDescent="0.25">
      <c r="A64" s="275"/>
      <c r="B64" s="737" t="s">
        <v>205</v>
      </c>
      <c r="C64" s="325" t="s">
        <v>39</v>
      </c>
      <c r="D64" s="370">
        <v>1</v>
      </c>
      <c r="E64" s="641">
        <v>0</v>
      </c>
      <c r="F64" s="603">
        <v>1</v>
      </c>
      <c r="G64" s="370">
        <v>9</v>
      </c>
      <c r="H64" s="641">
        <v>9</v>
      </c>
      <c r="I64" s="376">
        <v>0</v>
      </c>
      <c r="J64" s="401">
        <v>258</v>
      </c>
      <c r="K64" s="525">
        <v>0</v>
      </c>
      <c r="L64" s="640">
        <f t="shared" si="5"/>
        <v>0</v>
      </c>
    </row>
    <row r="65" spans="1:15" s="266" customFormat="1" ht="19.149999999999999" customHeight="1" x14ac:dyDescent="0.25">
      <c r="A65" s="275"/>
      <c r="B65" s="1338" t="s">
        <v>192</v>
      </c>
      <c r="C65" s="1338"/>
      <c r="D65" s="378">
        <f t="shared" ref="D65:I65" si="6">SUM(D47:D64)</f>
        <v>563</v>
      </c>
      <c r="E65" s="378">
        <f t="shared" si="6"/>
        <v>129</v>
      </c>
      <c r="F65" s="379">
        <f t="shared" si="6"/>
        <v>434</v>
      </c>
      <c r="G65" s="378">
        <f t="shared" si="6"/>
        <v>664</v>
      </c>
      <c r="H65" s="378">
        <f t="shared" si="6"/>
        <v>143</v>
      </c>
      <c r="I65" s="382">
        <f t="shared" si="6"/>
        <v>521</v>
      </c>
      <c r="J65" s="402">
        <f>SUM(J47:J64)</f>
        <v>751857</v>
      </c>
      <c r="K65" s="435">
        <f>SUM(K47:K64)</f>
        <v>967502</v>
      </c>
      <c r="L65" s="639">
        <f t="shared" si="5"/>
        <v>1.2868165089904064</v>
      </c>
    </row>
    <row r="66" spans="1:15" s="266" customFormat="1" ht="9" customHeight="1" x14ac:dyDescent="0.25">
      <c r="A66" s="275"/>
      <c r="B66" s="320"/>
      <c r="C66" s="320"/>
      <c r="D66" s="384"/>
      <c r="E66" s="384"/>
      <c r="F66" s="384"/>
      <c r="G66" s="384"/>
      <c r="H66" s="384"/>
      <c r="I66" s="384"/>
      <c r="J66" s="385"/>
      <c r="K66" s="386"/>
      <c r="L66" s="385"/>
    </row>
    <row r="67" spans="1:15" s="266" customFormat="1" ht="16.149999999999999" customHeight="1" x14ac:dyDescent="0.25">
      <c r="A67" s="275"/>
      <c r="B67" s="739" t="s">
        <v>103</v>
      </c>
      <c r="C67" s="327" t="s">
        <v>41</v>
      </c>
      <c r="D67" s="370">
        <v>28</v>
      </c>
      <c r="E67" s="691">
        <v>6</v>
      </c>
      <c r="F67" s="371">
        <v>22</v>
      </c>
      <c r="G67" s="370">
        <v>33</v>
      </c>
      <c r="H67" s="691">
        <v>8</v>
      </c>
      <c r="I67" s="375">
        <v>25</v>
      </c>
      <c r="J67" s="371">
        <v>94720</v>
      </c>
      <c r="K67" s="375">
        <v>153384</v>
      </c>
      <c r="L67" s="640">
        <f t="shared" ref="L67:L72" si="7">IF(J67=0,"",K67/J67)</f>
        <v>1.6193412162162162</v>
      </c>
    </row>
    <row r="68" spans="1:15" s="266" customFormat="1" ht="16.149999999999999" customHeight="1" x14ac:dyDescent="0.25">
      <c r="A68" s="275"/>
      <c r="B68" s="739" t="s">
        <v>314</v>
      </c>
      <c r="C68" s="327" t="s">
        <v>315</v>
      </c>
      <c r="D68" s="370">
        <v>0</v>
      </c>
      <c r="E68" s="691">
        <v>0</v>
      </c>
      <c r="F68" s="371">
        <v>0</v>
      </c>
      <c r="G68" s="370">
        <v>0</v>
      </c>
      <c r="H68" s="691">
        <v>0</v>
      </c>
      <c r="I68" s="375">
        <v>0</v>
      </c>
      <c r="J68" s="371">
        <v>0</v>
      </c>
      <c r="K68" s="375">
        <v>0</v>
      </c>
      <c r="L68" s="640" t="str">
        <f t="shared" si="7"/>
        <v/>
      </c>
    </row>
    <row r="69" spans="1:15" s="266" customFormat="1" ht="16.149999999999999" customHeight="1" x14ac:dyDescent="0.25">
      <c r="A69" s="275"/>
      <c r="B69" s="739" t="s">
        <v>101</v>
      </c>
      <c r="C69" s="327" t="s">
        <v>42</v>
      </c>
      <c r="D69" s="370">
        <v>3</v>
      </c>
      <c r="E69" s="691">
        <v>0</v>
      </c>
      <c r="F69" s="371">
        <v>3</v>
      </c>
      <c r="G69" s="370">
        <v>2</v>
      </c>
      <c r="H69" s="691">
        <v>0</v>
      </c>
      <c r="I69" s="375">
        <v>2</v>
      </c>
      <c r="J69" s="371">
        <v>1379</v>
      </c>
      <c r="K69" s="375">
        <v>988</v>
      </c>
      <c r="L69" s="640">
        <f t="shared" si="7"/>
        <v>0.71646120377084843</v>
      </c>
    </row>
    <row r="70" spans="1:15" s="266" customFormat="1" ht="16.149999999999999" customHeight="1" x14ac:dyDescent="0.25">
      <c r="A70" s="275"/>
      <c r="B70" s="739" t="s">
        <v>102</v>
      </c>
      <c r="C70" s="328" t="s">
        <v>83</v>
      </c>
      <c r="D70" s="370">
        <v>26</v>
      </c>
      <c r="E70" s="691">
        <v>9</v>
      </c>
      <c r="F70" s="371">
        <v>17</v>
      </c>
      <c r="G70" s="370">
        <v>29</v>
      </c>
      <c r="H70" s="691">
        <v>8</v>
      </c>
      <c r="I70" s="375">
        <v>21</v>
      </c>
      <c r="J70" s="371">
        <v>25566</v>
      </c>
      <c r="K70" s="375">
        <v>23836</v>
      </c>
      <c r="L70" s="640">
        <f t="shared" si="7"/>
        <v>0.93233200344207146</v>
      </c>
    </row>
    <row r="71" spans="1:15" s="266" customFormat="1" ht="16.149999999999999" customHeight="1" x14ac:dyDescent="0.25">
      <c r="A71" s="275"/>
      <c r="B71" s="739" t="s">
        <v>104</v>
      </c>
      <c r="C71" s="327" t="s">
        <v>44</v>
      </c>
      <c r="D71" s="370">
        <v>0</v>
      </c>
      <c r="E71" s="691">
        <v>0</v>
      </c>
      <c r="F71" s="371">
        <v>0</v>
      </c>
      <c r="G71" s="370">
        <v>0</v>
      </c>
      <c r="H71" s="691">
        <v>0</v>
      </c>
      <c r="I71" s="375">
        <v>0</v>
      </c>
      <c r="J71" s="371">
        <v>0</v>
      </c>
      <c r="K71" s="375">
        <v>0</v>
      </c>
      <c r="L71" s="640" t="str">
        <f t="shared" si="7"/>
        <v/>
      </c>
    </row>
    <row r="72" spans="1:15" s="266" customFormat="1" ht="16.149999999999999" customHeight="1" x14ac:dyDescent="0.25">
      <c r="A72" s="275"/>
      <c r="B72" s="1338" t="s">
        <v>191</v>
      </c>
      <c r="C72" s="1338"/>
      <c r="D72" s="370">
        <f t="shared" ref="D72:I72" si="8">SUM(D67:D71)</f>
        <v>57</v>
      </c>
      <c r="E72" s="370">
        <f t="shared" si="8"/>
        <v>15</v>
      </c>
      <c r="F72" s="387">
        <f t="shared" si="8"/>
        <v>42</v>
      </c>
      <c r="G72" s="370">
        <f t="shared" si="8"/>
        <v>64</v>
      </c>
      <c r="H72" s="370">
        <f t="shared" si="8"/>
        <v>16</v>
      </c>
      <c r="I72" s="388">
        <f t="shared" si="8"/>
        <v>48</v>
      </c>
      <c r="J72" s="380">
        <f>SUM(J67:J71)</f>
        <v>121665</v>
      </c>
      <c r="K72" s="383">
        <f>SUM(K67:K71)</f>
        <v>178208</v>
      </c>
      <c r="L72" s="639">
        <f t="shared" si="7"/>
        <v>1.4647433526486664</v>
      </c>
    </row>
    <row r="73" spans="1:15" s="266" customFormat="1" ht="9" customHeight="1" x14ac:dyDescent="0.25">
      <c r="A73" s="275"/>
      <c r="B73" s="320"/>
      <c r="C73" s="320"/>
      <c r="D73" s="384"/>
      <c r="E73" s="384"/>
      <c r="F73" s="384"/>
      <c r="G73" s="384"/>
      <c r="H73" s="384"/>
      <c r="I73" s="384"/>
      <c r="J73" s="385"/>
      <c r="K73" s="386"/>
      <c r="L73" s="384"/>
    </row>
    <row r="74" spans="1:15" s="266" customFormat="1" ht="19.149999999999999" customHeight="1" x14ac:dyDescent="0.25">
      <c r="A74" s="275"/>
      <c r="B74" s="1101" t="s">
        <v>196</v>
      </c>
      <c r="C74" s="1101"/>
      <c r="D74" s="378">
        <f t="shared" ref="D74:I74" si="9">SUM(D65+D72)</f>
        <v>620</v>
      </c>
      <c r="E74" s="378">
        <f t="shared" si="9"/>
        <v>144</v>
      </c>
      <c r="F74" s="436">
        <f t="shared" si="9"/>
        <v>476</v>
      </c>
      <c r="G74" s="378">
        <f t="shared" si="9"/>
        <v>728</v>
      </c>
      <c r="H74" s="378">
        <f t="shared" si="9"/>
        <v>159</v>
      </c>
      <c r="I74" s="382">
        <f t="shared" si="9"/>
        <v>569</v>
      </c>
      <c r="J74" s="380">
        <f>SUM(J65+J72)</f>
        <v>873522</v>
      </c>
      <c r="K74" s="383">
        <f>SUM(K65+K72)</f>
        <v>1145710</v>
      </c>
      <c r="L74" s="639">
        <f>IF(J74=0,"",K74/J74)</f>
        <v>1.3115983341003432</v>
      </c>
    </row>
    <row r="75" spans="1:15" s="266" customFormat="1" ht="19.149999999999999" customHeight="1" x14ac:dyDescent="0.25">
      <c r="A75" s="275"/>
      <c r="B75" s="320"/>
      <c r="C75" s="320"/>
      <c r="D75" s="320"/>
      <c r="E75" s="320"/>
      <c r="F75" s="320"/>
      <c r="G75" s="320"/>
      <c r="H75" s="320"/>
      <c r="I75" s="320"/>
      <c r="J75" s="321"/>
      <c r="K75" s="322"/>
      <c r="L75" s="321"/>
    </row>
    <row r="76" spans="1:15" s="266" customFormat="1" ht="19.149999999999999" customHeight="1" x14ac:dyDescent="0.25">
      <c r="A76" s="275"/>
      <c r="B76" s="320"/>
      <c r="C76" s="320"/>
      <c r="D76" s="320"/>
      <c r="E76" s="320"/>
      <c r="F76" s="320"/>
      <c r="G76" s="320"/>
      <c r="H76" s="320"/>
      <c r="I76" s="320"/>
      <c r="J76" s="321"/>
      <c r="K76" s="322"/>
      <c r="L76" s="321"/>
    </row>
    <row r="77" spans="1:15" s="266" customFormat="1" ht="12" customHeight="1" x14ac:dyDescent="0.25">
      <c r="A77" s="275"/>
      <c r="B77" s="320"/>
      <c r="C77" s="320"/>
      <c r="D77" s="320"/>
      <c r="E77" s="320"/>
      <c r="F77" s="320"/>
      <c r="G77" s="320"/>
      <c r="H77" s="320"/>
      <c r="I77" s="320"/>
      <c r="J77" s="321"/>
      <c r="K77" s="322"/>
      <c r="L77" s="321"/>
    </row>
    <row r="78" spans="1:15" s="266" customFormat="1" ht="31.5" customHeight="1" x14ac:dyDescent="0.25">
      <c r="A78" s="275"/>
      <c r="B78" s="320"/>
      <c r="C78" s="320"/>
      <c r="D78" s="320"/>
      <c r="E78" s="320"/>
      <c r="F78" s="320"/>
      <c r="G78" s="320"/>
      <c r="H78" s="320"/>
      <c r="I78" s="320"/>
      <c r="J78" s="321"/>
      <c r="K78" s="322"/>
      <c r="L78" s="321"/>
    </row>
    <row r="79" spans="1:15" s="266" customFormat="1" ht="19.149999999999999" customHeight="1" x14ac:dyDescent="0.25">
      <c r="A79" s="275"/>
      <c r="B79" s="1245" t="s">
        <v>276</v>
      </c>
      <c r="C79" s="1245"/>
      <c r="D79" s="1245"/>
      <c r="E79" s="1245"/>
      <c r="F79" s="1245"/>
      <c r="G79" s="1245"/>
      <c r="H79" s="1245"/>
      <c r="I79" s="1245"/>
      <c r="J79" s="1245"/>
      <c r="K79" s="1245"/>
      <c r="L79" s="1245"/>
    </row>
    <row r="80" spans="1:15" s="266" customFormat="1" ht="16.149999999999999" customHeight="1" x14ac:dyDescent="0.25">
      <c r="A80" s="275"/>
      <c r="B80" s="1249" t="s">
        <v>193</v>
      </c>
      <c r="C80" s="1109" t="s">
        <v>190</v>
      </c>
      <c r="D80" s="1340" t="s">
        <v>81</v>
      </c>
      <c r="E80" s="1341"/>
      <c r="F80" s="1341"/>
      <c r="G80" s="1341"/>
      <c r="H80" s="1341"/>
      <c r="I80" s="1341"/>
      <c r="J80" s="1341"/>
      <c r="K80" s="1341"/>
      <c r="L80" s="1342"/>
      <c r="M80" s="791"/>
      <c r="N80" s="439"/>
      <c r="O80" s="440"/>
    </row>
    <row r="81" spans="1:12" s="266" customFormat="1" ht="15" customHeight="1" x14ac:dyDescent="0.25">
      <c r="A81" s="275"/>
      <c r="B81" s="1250"/>
      <c r="C81" s="1110"/>
      <c r="D81" s="1123" t="s">
        <v>195</v>
      </c>
      <c r="E81" s="1339"/>
      <c r="F81" s="1339"/>
      <c r="G81" s="1339"/>
      <c r="H81" s="1339"/>
      <c r="I81" s="1124"/>
      <c r="J81" s="1339" t="s">
        <v>217</v>
      </c>
      <c r="K81" s="1124"/>
      <c r="L81" s="1118" t="str">
        <f>L43</f>
        <v>Indeks19/18</v>
      </c>
    </row>
    <row r="82" spans="1:12" s="266" customFormat="1" ht="19.149999999999999" customHeight="1" x14ac:dyDescent="0.25">
      <c r="A82" s="275"/>
      <c r="B82" s="1250"/>
      <c r="C82" s="1110"/>
      <c r="D82" s="1123" t="str">
        <f>D44</f>
        <v>I-I-2018</v>
      </c>
      <c r="E82" s="1339"/>
      <c r="F82" s="1124"/>
      <c r="G82" s="1123" t="str">
        <f>G44</f>
        <v>I-I-2019</v>
      </c>
      <c r="H82" s="1339"/>
      <c r="I82" s="1124"/>
      <c r="J82" s="998" t="str">
        <f>D82</f>
        <v>I-I-2018</v>
      </c>
      <c r="K82" s="998" t="str">
        <f>G82</f>
        <v>I-I-2019</v>
      </c>
      <c r="L82" s="1118"/>
    </row>
    <row r="83" spans="1:12" s="266" customFormat="1" ht="19.149999999999999" customHeight="1" x14ac:dyDescent="0.25">
      <c r="A83" s="275"/>
      <c r="B83" s="1251"/>
      <c r="C83" s="1111"/>
      <c r="D83" s="524" t="s">
        <v>124</v>
      </c>
      <c r="E83" s="351" t="s">
        <v>275</v>
      </c>
      <c r="F83" s="351" t="s">
        <v>217</v>
      </c>
      <c r="G83" s="524" t="s">
        <v>124</v>
      </c>
      <c r="H83" s="351" t="s">
        <v>275</v>
      </c>
      <c r="I83" s="351" t="s">
        <v>217</v>
      </c>
      <c r="J83" s="369" t="s">
        <v>217</v>
      </c>
      <c r="K83" s="369" t="s">
        <v>217</v>
      </c>
      <c r="L83" s="1119"/>
    </row>
    <row r="84" spans="1:12" s="266" customFormat="1" ht="9" customHeight="1" x14ac:dyDescent="0.25">
      <c r="A84" s="275"/>
      <c r="B84" s="320"/>
      <c r="C84" s="320"/>
      <c r="D84" s="629"/>
      <c r="E84" s="629"/>
      <c r="F84" s="629"/>
      <c r="G84" s="629"/>
      <c r="H84" s="629"/>
      <c r="I84" s="629"/>
      <c r="J84" s="321"/>
      <c r="K84" s="322"/>
      <c r="L84" s="407"/>
    </row>
    <row r="85" spans="1:12" s="266" customFormat="1" ht="16.899999999999999" customHeight="1" x14ac:dyDescent="0.25">
      <c r="A85" s="275"/>
      <c r="B85" s="737" t="s">
        <v>180</v>
      </c>
      <c r="C85" s="803" t="s">
        <v>308</v>
      </c>
      <c r="D85" s="370">
        <v>31</v>
      </c>
      <c r="E85" s="691">
        <v>7</v>
      </c>
      <c r="F85" s="945">
        <v>24</v>
      </c>
      <c r="G85" s="370">
        <v>52</v>
      </c>
      <c r="H85" s="691">
        <v>8</v>
      </c>
      <c r="I85" s="945">
        <v>44</v>
      </c>
      <c r="J85" s="945">
        <v>52109</v>
      </c>
      <c r="K85" s="945">
        <v>34889</v>
      </c>
      <c r="L85" s="640">
        <f t="shared" ref="L85:L103" si="10">IF(J85=0,"",K85/J85)</f>
        <v>0.66953885125410195</v>
      </c>
    </row>
    <row r="86" spans="1:12" s="266" customFormat="1" ht="16.899999999999999" customHeight="1" x14ac:dyDescent="0.25">
      <c r="A86" s="275"/>
      <c r="B86" s="737" t="s">
        <v>181</v>
      </c>
      <c r="C86" s="802" t="s">
        <v>7</v>
      </c>
      <c r="D86" s="370">
        <v>11</v>
      </c>
      <c r="E86" s="691">
        <v>1</v>
      </c>
      <c r="F86" s="945">
        <v>10</v>
      </c>
      <c r="G86" s="370">
        <v>5</v>
      </c>
      <c r="H86" s="691">
        <v>1</v>
      </c>
      <c r="I86" s="945">
        <v>4</v>
      </c>
      <c r="J86" s="945">
        <v>3538</v>
      </c>
      <c r="K86" s="945">
        <v>669</v>
      </c>
      <c r="L86" s="640">
        <f t="shared" si="10"/>
        <v>0.18908988128886375</v>
      </c>
    </row>
    <row r="87" spans="1:12" s="266" customFormat="1" ht="16.899999999999999" customHeight="1" x14ac:dyDescent="0.25">
      <c r="A87" s="275"/>
      <c r="B87" s="738" t="s">
        <v>182</v>
      </c>
      <c r="C87" s="802" t="s">
        <v>9</v>
      </c>
      <c r="D87" s="370">
        <v>87</v>
      </c>
      <c r="E87" s="691">
        <v>3</v>
      </c>
      <c r="F87" s="945">
        <v>84</v>
      </c>
      <c r="G87" s="370">
        <v>81</v>
      </c>
      <c r="H87" s="691">
        <v>3</v>
      </c>
      <c r="I87" s="945">
        <v>78</v>
      </c>
      <c r="J87" s="945">
        <v>125858</v>
      </c>
      <c r="K87" s="945">
        <v>119781</v>
      </c>
      <c r="L87" s="640">
        <f t="shared" si="10"/>
        <v>0.95171542532059938</v>
      </c>
    </row>
    <row r="88" spans="1:12" s="266" customFormat="1" ht="16.899999999999999" customHeight="1" x14ac:dyDescent="0.25">
      <c r="A88" s="275"/>
      <c r="B88" s="738" t="s">
        <v>183</v>
      </c>
      <c r="C88" s="802" t="s">
        <v>11</v>
      </c>
      <c r="D88" s="370">
        <v>0</v>
      </c>
      <c r="E88" s="691">
        <v>0</v>
      </c>
      <c r="F88" s="945">
        <v>0</v>
      </c>
      <c r="G88" s="370">
        <v>0</v>
      </c>
      <c r="H88" s="691">
        <v>0</v>
      </c>
      <c r="I88" s="945">
        <v>0</v>
      </c>
      <c r="J88" s="945">
        <v>0</v>
      </c>
      <c r="K88" s="945">
        <v>0</v>
      </c>
      <c r="L88" s="640" t="str">
        <f t="shared" si="10"/>
        <v/>
      </c>
    </row>
    <row r="89" spans="1:12" s="266" customFormat="1" ht="16.899999999999999" customHeight="1" x14ac:dyDescent="0.25">
      <c r="A89" s="275"/>
      <c r="B89" s="737" t="s">
        <v>184</v>
      </c>
      <c r="C89" s="802" t="s">
        <v>13</v>
      </c>
      <c r="D89" s="370">
        <v>0</v>
      </c>
      <c r="E89" s="691">
        <v>0</v>
      </c>
      <c r="F89" s="945">
        <v>0</v>
      </c>
      <c r="G89" s="370">
        <v>0</v>
      </c>
      <c r="H89" s="691">
        <v>0</v>
      </c>
      <c r="I89" s="945">
        <v>0</v>
      </c>
      <c r="J89" s="945">
        <v>0</v>
      </c>
      <c r="K89" s="945">
        <v>0</v>
      </c>
      <c r="L89" s="640" t="str">
        <f t="shared" si="10"/>
        <v/>
      </c>
    </row>
    <row r="90" spans="1:12" s="266" customFormat="1" ht="16.899999999999999" customHeight="1" x14ac:dyDescent="0.25">
      <c r="A90" s="275"/>
      <c r="B90" s="738" t="s">
        <v>185</v>
      </c>
      <c r="C90" s="802" t="s">
        <v>15</v>
      </c>
      <c r="D90" s="370">
        <v>0</v>
      </c>
      <c r="E90" s="691">
        <v>0</v>
      </c>
      <c r="F90" s="945">
        <v>0</v>
      </c>
      <c r="G90" s="370">
        <v>0</v>
      </c>
      <c r="H90" s="691">
        <v>0</v>
      </c>
      <c r="I90" s="945">
        <v>0</v>
      </c>
      <c r="J90" s="945">
        <v>0</v>
      </c>
      <c r="K90" s="945">
        <v>0</v>
      </c>
      <c r="L90" s="640" t="str">
        <f t="shared" si="10"/>
        <v/>
      </c>
    </row>
    <row r="91" spans="1:12" s="266" customFormat="1" ht="16.899999999999999" customHeight="1" x14ac:dyDescent="0.25">
      <c r="A91" s="275"/>
      <c r="B91" s="738" t="s">
        <v>186</v>
      </c>
      <c r="C91" s="802" t="s">
        <v>17</v>
      </c>
      <c r="D91" s="370">
        <v>1</v>
      </c>
      <c r="E91" s="691">
        <v>0</v>
      </c>
      <c r="F91" s="945">
        <v>1</v>
      </c>
      <c r="G91" s="370">
        <v>1</v>
      </c>
      <c r="H91" s="691">
        <v>1</v>
      </c>
      <c r="I91" s="945">
        <v>0</v>
      </c>
      <c r="J91" s="945">
        <v>1520</v>
      </c>
      <c r="K91" s="945">
        <v>0</v>
      </c>
      <c r="L91" s="640">
        <f t="shared" si="10"/>
        <v>0</v>
      </c>
    </row>
    <row r="92" spans="1:12" s="266" customFormat="1" ht="16.899999999999999" customHeight="1" x14ac:dyDescent="0.25">
      <c r="A92" s="275"/>
      <c r="B92" s="737" t="s">
        <v>187</v>
      </c>
      <c r="C92" s="802" t="s">
        <v>19</v>
      </c>
      <c r="D92" s="370">
        <v>9</v>
      </c>
      <c r="E92" s="691">
        <v>2</v>
      </c>
      <c r="F92" s="945">
        <v>7</v>
      </c>
      <c r="G92" s="370">
        <v>4</v>
      </c>
      <c r="H92" s="691">
        <v>0</v>
      </c>
      <c r="I92" s="945">
        <v>4</v>
      </c>
      <c r="J92" s="945">
        <v>11524</v>
      </c>
      <c r="K92" s="945">
        <v>418147</v>
      </c>
      <c r="L92" s="640">
        <f t="shared" si="10"/>
        <v>36.284883720930232</v>
      </c>
    </row>
    <row r="93" spans="1:12" s="266" customFormat="1" ht="16.899999999999999" customHeight="1" x14ac:dyDescent="0.25">
      <c r="A93" s="275"/>
      <c r="B93" s="738" t="s">
        <v>188</v>
      </c>
      <c r="C93" s="802" t="s">
        <v>309</v>
      </c>
      <c r="D93" s="370">
        <v>7</v>
      </c>
      <c r="E93" s="691">
        <v>3</v>
      </c>
      <c r="F93" s="945">
        <v>4</v>
      </c>
      <c r="G93" s="370">
        <v>6</v>
      </c>
      <c r="H93" s="691">
        <v>3</v>
      </c>
      <c r="I93" s="945">
        <v>3</v>
      </c>
      <c r="J93" s="945">
        <v>1789</v>
      </c>
      <c r="K93" s="945">
        <v>8751</v>
      </c>
      <c r="L93" s="640">
        <f t="shared" si="10"/>
        <v>4.8915595304639465</v>
      </c>
    </row>
    <row r="94" spans="1:12" s="266" customFormat="1" ht="16.899999999999999" customHeight="1" x14ac:dyDescent="0.25">
      <c r="A94" s="275"/>
      <c r="B94" s="738" t="s">
        <v>197</v>
      </c>
      <c r="C94" s="802" t="s">
        <v>310</v>
      </c>
      <c r="D94" s="370">
        <v>351</v>
      </c>
      <c r="E94" s="691">
        <v>17</v>
      </c>
      <c r="F94" s="945">
        <v>334</v>
      </c>
      <c r="G94" s="370">
        <v>394</v>
      </c>
      <c r="H94" s="691">
        <v>22</v>
      </c>
      <c r="I94" s="945">
        <v>372</v>
      </c>
      <c r="J94" s="945">
        <v>743680</v>
      </c>
      <c r="K94" s="945">
        <v>739959</v>
      </c>
      <c r="L94" s="640">
        <f t="shared" si="10"/>
        <v>0.99499650387263339</v>
      </c>
    </row>
    <row r="95" spans="1:12" s="266" customFormat="1" ht="16.899999999999999" customHeight="1" x14ac:dyDescent="0.25">
      <c r="A95" s="275"/>
      <c r="B95" s="737" t="s">
        <v>198</v>
      </c>
      <c r="C95" s="802" t="s">
        <v>311</v>
      </c>
      <c r="D95" s="370">
        <v>0</v>
      </c>
      <c r="E95" s="691">
        <v>0</v>
      </c>
      <c r="F95" s="945">
        <v>0</v>
      </c>
      <c r="G95" s="370">
        <v>0</v>
      </c>
      <c r="H95" s="691">
        <v>0</v>
      </c>
      <c r="I95" s="945">
        <v>0</v>
      </c>
      <c r="J95" s="945">
        <v>0</v>
      </c>
      <c r="K95" s="945">
        <v>0</v>
      </c>
      <c r="L95" s="640" t="str">
        <f t="shared" si="10"/>
        <v/>
      </c>
    </row>
    <row r="96" spans="1:12" s="266" customFormat="1" ht="16.899999999999999" customHeight="1" x14ac:dyDescent="0.25">
      <c r="A96" s="275"/>
      <c r="B96" s="738" t="s">
        <v>199</v>
      </c>
      <c r="C96" s="802" t="s">
        <v>312</v>
      </c>
      <c r="D96" s="370">
        <v>0</v>
      </c>
      <c r="E96" s="691">
        <v>0</v>
      </c>
      <c r="F96" s="945">
        <v>0</v>
      </c>
      <c r="G96" s="370">
        <v>0</v>
      </c>
      <c r="H96" s="691">
        <v>0</v>
      </c>
      <c r="I96" s="945">
        <v>0</v>
      </c>
      <c r="J96" s="945">
        <v>0</v>
      </c>
      <c r="K96" s="945">
        <v>0</v>
      </c>
      <c r="L96" s="640" t="str">
        <f t="shared" si="10"/>
        <v/>
      </c>
    </row>
    <row r="97" spans="1:12" s="266" customFormat="1" ht="16.899999999999999" customHeight="1" x14ac:dyDescent="0.25">
      <c r="A97" s="275"/>
      <c r="B97" s="738" t="s">
        <v>200</v>
      </c>
      <c r="C97" s="802" t="s">
        <v>313</v>
      </c>
      <c r="D97" s="370">
        <v>1</v>
      </c>
      <c r="E97" s="691">
        <v>1</v>
      </c>
      <c r="F97" s="945">
        <v>0</v>
      </c>
      <c r="G97" s="370">
        <v>1</v>
      </c>
      <c r="H97" s="691">
        <v>1</v>
      </c>
      <c r="I97" s="945">
        <v>0</v>
      </c>
      <c r="J97" s="945">
        <v>0</v>
      </c>
      <c r="K97" s="945">
        <v>0</v>
      </c>
      <c r="L97" s="640" t="str">
        <f t="shared" si="10"/>
        <v/>
      </c>
    </row>
    <row r="98" spans="1:12" s="266" customFormat="1" ht="16.899999999999999" customHeight="1" x14ac:dyDescent="0.25">
      <c r="A98" s="275"/>
      <c r="B98" s="737" t="s">
        <v>201</v>
      </c>
      <c r="C98" s="325" t="s">
        <v>31</v>
      </c>
      <c r="D98" s="370">
        <v>0</v>
      </c>
      <c r="E98" s="691">
        <v>0</v>
      </c>
      <c r="F98" s="945">
        <v>0</v>
      </c>
      <c r="G98" s="370">
        <v>0</v>
      </c>
      <c r="H98" s="691">
        <v>0</v>
      </c>
      <c r="I98" s="945">
        <v>0</v>
      </c>
      <c r="J98" s="945">
        <v>0</v>
      </c>
      <c r="K98" s="945">
        <v>0</v>
      </c>
      <c r="L98" s="640" t="str">
        <f t="shared" si="10"/>
        <v/>
      </c>
    </row>
    <row r="99" spans="1:12" s="266" customFormat="1" ht="16.899999999999999" customHeight="1" x14ac:dyDescent="0.25">
      <c r="A99" s="275"/>
      <c r="B99" s="737" t="s">
        <v>202</v>
      </c>
      <c r="C99" s="325" t="s">
        <v>116</v>
      </c>
      <c r="D99" s="370">
        <v>0</v>
      </c>
      <c r="E99" s="691">
        <v>0</v>
      </c>
      <c r="F99" s="945">
        <v>0</v>
      </c>
      <c r="G99" s="370">
        <v>0</v>
      </c>
      <c r="H99" s="691">
        <v>0</v>
      </c>
      <c r="I99" s="945">
        <v>0</v>
      </c>
      <c r="J99" s="945">
        <v>0</v>
      </c>
      <c r="K99" s="945">
        <v>0</v>
      </c>
      <c r="L99" s="640" t="str">
        <f t="shared" si="10"/>
        <v/>
      </c>
    </row>
    <row r="100" spans="1:12" s="266" customFormat="1" ht="16.899999999999999" customHeight="1" x14ac:dyDescent="0.25">
      <c r="A100" s="275"/>
      <c r="B100" s="738" t="s">
        <v>203</v>
      </c>
      <c r="C100" s="325" t="s">
        <v>194</v>
      </c>
      <c r="D100" s="370">
        <v>0</v>
      </c>
      <c r="E100" s="691">
        <v>0</v>
      </c>
      <c r="F100" s="945">
        <v>0</v>
      </c>
      <c r="G100" s="370">
        <v>0</v>
      </c>
      <c r="H100" s="691">
        <v>0</v>
      </c>
      <c r="I100" s="945">
        <v>0</v>
      </c>
      <c r="J100" s="945">
        <v>0</v>
      </c>
      <c r="K100" s="945">
        <v>0</v>
      </c>
      <c r="L100" s="640" t="str">
        <f t="shared" si="10"/>
        <v/>
      </c>
    </row>
    <row r="101" spans="1:12" s="266" customFormat="1" ht="16.899999999999999" customHeight="1" x14ac:dyDescent="0.25">
      <c r="A101" s="275"/>
      <c r="B101" s="738" t="s">
        <v>204</v>
      </c>
      <c r="C101" s="325" t="s">
        <v>37</v>
      </c>
      <c r="D101" s="370">
        <v>0</v>
      </c>
      <c r="E101" s="691">
        <v>0</v>
      </c>
      <c r="F101" s="945">
        <v>0</v>
      </c>
      <c r="G101" s="370">
        <v>0</v>
      </c>
      <c r="H101" s="691">
        <v>0</v>
      </c>
      <c r="I101" s="945">
        <v>0</v>
      </c>
      <c r="J101" s="945">
        <v>0</v>
      </c>
      <c r="K101" s="945">
        <v>0</v>
      </c>
      <c r="L101" s="640" t="str">
        <f t="shared" si="10"/>
        <v/>
      </c>
    </row>
    <row r="102" spans="1:12" s="266" customFormat="1" ht="16.899999999999999" customHeight="1" x14ac:dyDescent="0.25">
      <c r="A102" s="275"/>
      <c r="B102" s="737" t="s">
        <v>205</v>
      </c>
      <c r="C102" s="325" t="s">
        <v>39</v>
      </c>
      <c r="D102" s="370">
        <v>0</v>
      </c>
      <c r="E102" s="691">
        <v>0</v>
      </c>
      <c r="F102" s="945">
        <v>0</v>
      </c>
      <c r="G102" s="370">
        <v>0</v>
      </c>
      <c r="H102" s="691">
        <v>0</v>
      </c>
      <c r="I102" s="945">
        <v>0</v>
      </c>
      <c r="J102" s="945">
        <v>0</v>
      </c>
      <c r="K102" s="945">
        <v>0</v>
      </c>
      <c r="L102" s="640" t="str">
        <f t="shared" si="10"/>
        <v/>
      </c>
    </row>
    <row r="103" spans="1:12" s="266" customFormat="1" ht="19.149999999999999" customHeight="1" x14ac:dyDescent="0.25">
      <c r="A103" s="275"/>
      <c r="B103" s="1338" t="s">
        <v>192</v>
      </c>
      <c r="C103" s="1338"/>
      <c r="D103" s="378">
        <f t="shared" ref="D103:I103" si="11">SUM(D85:D102)</f>
        <v>498</v>
      </c>
      <c r="E103" s="378">
        <f t="shared" si="11"/>
        <v>34</v>
      </c>
      <c r="F103" s="379">
        <f t="shared" si="11"/>
        <v>464</v>
      </c>
      <c r="G103" s="378">
        <f t="shared" si="11"/>
        <v>544</v>
      </c>
      <c r="H103" s="378">
        <f t="shared" si="11"/>
        <v>39</v>
      </c>
      <c r="I103" s="382">
        <f t="shared" si="11"/>
        <v>505</v>
      </c>
      <c r="J103" s="402">
        <f>SUM(J85:J102)</f>
        <v>940018</v>
      </c>
      <c r="K103" s="435">
        <f>SUM(K85:K102)</f>
        <v>1322196</v>
      </c>
      <c r="L103" s="639">
        <f t="shared" si="10"/>
        <v>1.4065645551468164</v>
      </c>
    </row>
    <row r="104" spans="1:12" s="266" customFormat="1" ht="9" customHeight="1" x14ac:dyDescent="0.25">
      <c r="A104" s="275"/>
      <c r="B104" s="320"/>
      <c r="C104" s="320"/>
      <c r="D104" s="384"/>
      <c r="E104" s="384"/>
      <c r="F104" s="384"/>
      <c r="G104" s="384"/>
      <c r="H104" s="384"/>
      <c r="I104" s="384"/>
      <c r="J104" s="385"/>
      <c r="K104" s="386"/>
      <c r="L104" s="385"/>
    </row>
    <row r="105" spans="1:12" s="266" customFormat="1" ht="16.899999999999999" customHeight="1" x14ac:dyDescent="0.25">
      <c r="A105" s="275"/>
      <c r="B105" s="739" t="s">
        <v>103</v>
      </c>
      <c r="C105" s="327" t="s">
        <v>41</v>
      </c>
      <c r="D105" s="370">
        <v>8</v>
      </c>
      <c r="E105" s="691">
        <v>0</v>
      </c>
      <c r="F105" s="945">
        <v>8</v>
      </c>
      <c r="G105" s="370">
        <v>8</v>
      </c>
      <c r="H105" s="691">
        <v>1</v>
      </c>
      <c r="I105" s="375">
        <v>7</v>
      </c>
      <c r="J105" s="945">
        <v>8608</v>
      </c>
      <c r="K105" s="375">
        <v>9867</v>
      </c>
      <c r="L105" s="640">
        <f t="shared" ref="L105:L110" si="12">IF(J105=0,"",K105/J105)</f>
        <v>1.1462592936802973</v>
      </c>
    </row>
    <row r="106" spans="1:12" s="266" customFormat="1" ht="16.899999999999999" customHeight="1" x14ac:dyDescent="0.25">
      <c r="A106" s="275"/>
      <c r="B106" s="739" t="s">
        <v>314</v>
      </c>
      <c r="C106" s="327" t="s">
        <v>315</v>
      </c>
      <c r="D106" s="370">
        <v>0</v>
      </c>
      <c r="E106" s="691">
        <v>0</v>
      </c>
      <c r="F106" s="945">
        <v>0</v>
      </c>
      <c r="G106" s="370">
        <v>0</v>
      </c>
      <c r="H106" s="691">
        <v>0</v>
      </c>
      <c r="I106" s="375">
        <v>0</v>
      </c>
      <c r="J106" s="945">
        <v>0</v>
      </c>
      <c r="K106" s="375">
        <v>0</v>
      </c>
      <c r="L106" s="640" t="str">
        <f t="shared" si="12"/>
        <v/>
      </c>
    </row>
    <row r="107" spans="1:12" s="266" customFormat="1" ht="16.899999999999999" customHeight="1" x14ac:dyDescent="0.25">
      <c r="A107" s="275"/>
      <c r="B107" s="739" t="s">
        <v>101</v>
      </c>
      <c r="C107" s="327" t="s">
        <v>42</v>
      </c>
      <c r="D107" s="370">
        <v>0</v>
      </c>
      <c r="E107" s="691">
        <v>0</v>
      </c>
      <c r="F107" s="945">
        <v>0</v>
      </c>
      <c r="G107" s="370">
        <v>0</v>
      </c>
      <c r="H107" s="691">
        <v>0</v>
      </c>
      <c r="I107" s="375">
        <v>0</v>
      </c>
      <c r="J107" s="945">
        <v>0</v>
      </c>
      <c r="K107" s="375">
        <v>0</v>
      </c>
      <c r="L107" s="640" t="str">
        <f t="shared" si="12"/>
        <v/>
      </c>
    </row>
    <row r="108" spans="1:12" s="266" customFormat="1" ht="16.899999999999999" customHeight="1" x14ac:dyDescent="0.25">
      <c r="A108" s="275"/>
      <c r="B108" s="739" t="s">
        <v>102</v>
      </c>
      <c r="C108" s="328" t="s">
        <v>83</v>
      </c>
      <c r="D108" s="370">
        <v>4</v>
      </c>
      <c r="E108" s="691">
        <v>0</v>
      </c>
      <c r="F108" s="945">
        <v>4</v>
      </c>
      <c r="G108" s="370">
        <v>3</v>
      </c>
      <c r="H108" s="691">
        <v>1</v>
      </c>
      <c r="I108" s="375">
        <v>2</v>
      </c>
      <c r="J108" s="945">
        <v>8384</v>
      </c>
      <c r="K108" s="375">
        <v>9289</v>
      </c>
      <c r="L108" s="640">
        <f t="shared" si="12"/>
        <v>1.1079437022900764</v>
      </c>
    </row>
    <row r="109" spans="1:12" s="266" customFormat="1" ht="16.899999999999999" customHeight="1" x14ac:dyDescent="0.25">
      <c r="A109" s="275"/>
      <c r="B109" s="739" t="s">
        <v>104</v>
      </c>
      <c r="C109" s="327" t="s">
        <v>44</v>
      </c>
      <c r="D109" s="370">
        <v>0</v>
      </c>
      <c r="E109" s="691">
        <v>0</v>
      </c>
      <c r="F109" s="945">
        <v>0</v>
      </c>
      <c r="G109" s="370">
        <v>0</v>
      </c>
      <c r="H109" s="691">
        <v>0</v>
      </c>
      <c r="I109" s="375">
        <v>0</v>
      </c>
      <c r="J109" s="945">
        <v>0</v>
      </c>
      <c r="K109" s="375">
        <v>0</v>
      </c>
      <c r="L109" s="640" t="str">
        <f t="shared" si="12"/>
        <v/>
      </c>
    </row>
    <row r="110" spans="1:12" s="266" customFormat="1" ht="19.149999999999999" customHeight="1" x14ac:dyDescent="0.25">
      <c r="A110" s="275"/>
      <c r="B110" s="1338" t="s">
        <v>191</v>
      </c>
      <c r="C110" s="1338"/>
      <c r="D110" s="370">
        <f>SUM(D105:D109)</f>
        <v>12</v>
      </c>
      <c r="E110" s="370">
        <v>0</v>
      </c>
      <c r="F110" s="387">
        <f t="shared" ref="F110:K110" si="13">SUM(F105:F109)</f>
        <v>12</v>
      </c>
      <c r="G110" s="370">
        <f t="shared" si="13"/>
        <v>11</v>
      </c>
      <c r="H110" s="370">
        <f t="shared" si="13"/>
        <v>2</v>
      </c>
      <c r="I110" s="388">
        <f t="shared" si="13"/>
        <v>9</v>
      </c>
      <c r="J110" s="380">
        <f t="shared" si="13"/>
        <v>16992</v>
      </c>
      <c r="K110" s="383">
        <f t="shared" si="13"/>
        <v>19156</v>
      </c>
      <c r="L110" s="640">
        <f t="shared" si="12"/>
        <v>1.1273540489642184</v>
      </c>
    </row>
    <row r="111" spans="1:12" s="266" customFormat="1" ht="9" customHeight="1" x14ac:dyDescent="0.25">
      <c r="A111" s="275"/>
      <c r="B111" s="395"/>
      <c r="C111" s="395"/>
      <c r="D111" s="384"/>
      <c r="E111" s="384"/>
      <c r="F111" s="384"/>
      <c r="G111" s="384"/>
      <c r="H111" s="384"/>
      <c r="I111" s="384"/>
      <c r="J111" s="385"/>
      <c r="K111" s="386"/>
      <c r="L111" s="384"/>
    </row>
    <row r="112" spans="1:12" s="266" customFormat="1" ht="19.149999999999999" customHeight="1" x14ac:dyDescent="0.25">
      <c r="A112" s="275"/>
      <c r="B112" s="1101" t="s">
        <v>196</v>
      </c>
      <c r="C112" s="1101"/>
      <c r="D112" s="378">
        <f t="shared" ref="D112:I112" si="14">SUM(D103+D110)</f>
        <v>510</v>
      </c>
      <c r="E112" s="378">
        <f t="shared" si="14"/>
        <v>34</v>
      </c>
      <c r="F112" s="436">
        <f t="shared" si="14"/>
        <v>476</v>
      </c>
      <c r="G112" s="378">
        <f t="shared" si="14"/>
        <v>555</v>
      </c>
      <c r="H112" s="378">
        <f t="shared" si="14"/>
        <v>41</v>
      </c>
      <c r="I112" s="382">
        <f t="shared" si="14"/>
        <v>514</v>
      </c>
      <c r="J112" s="380">
        <f>SUM(J103+J110)</f>
        <v>957010</v>
      </c>
      <c r="K112" s="383">
        <f>SUM(K103+K110)</f>
        <v>1341352</v>
      </c>
      <c r="L112" s="639">
        <f>IF(J112=0,"",K112/J112)</f>
        <v>1.4016070887451542</v>
      </c>
    </row>
    <row r="113" spans="1:12" s="266" customFormat="1" ht="12" customHeight="1" x14ac:dyDescent="0.25">
      <c r="A113" s="275"/>
      <c r="B113" s="420"/>
      <c r="C113" s="420"/>
      <c r="D113" s="410"/>
      <c r="E113" s="410"/>
      <c r="F113" s="437"/>
      <c r="G113" s="410"/>
      <c r="H113" s="410"/>
      <c r="I113" s="437"/>
      <c r="J113" s="386"/>
      <c r="K113" s="386"/>
      <c r="L113" s="438"/>
    </row>
    <row r="114" spans="1:12" s="266" customFormat="1" ht="32.25" customHeight="1" x14ac:dyDescent="0.25">
      <c r="A114" s="275"/>
      <c r="B114" s="420"/>
      <c r="C114" s="420"/>
      <c r="D114" s="410"/>
      <c r="E114" s="410"/>
      <c r="F114" s="437"/>
      <c r="G114" s="410"/>
      <c r="H114" s="410"/>
      <c r="I114" s="437"/>
      <c r="J114" s="386"/>
      <c r="K114" s="386"/>
      <c r="L114" s="438"/>
    </row>
    <row r="115" spans="1:12" s="266" customFormat="1" ht="19.149999999999999" customHeight="1" x14ac:dyDescent="0.25">
      <c r="A115" s="275"/>
      <c r="B115" s="1102" t="s">
        <v>277</v>
      </c>
      <c r="C115" s="1102"/>
      <c r="D115" s="1102"/>
      <c r="E115" s="1102"/>
      <c r="F115" s="1102"/>
      <c r="G115" s="1102"/>
      <c r="H115" s="1102"/>
      <c r="I115" s="1102"/>
      <c r="J115" s="1102"/>
      <c r="K115" s="1102"/>
      <c r="L115" s="1102"/>
    </row>
    <row r="116" spans="1:12" s="266" customFormat="1" ht="18" customHeight="1" x14ac:dyDescent="0.25">
      <c r="A116" s="275"/>
      <c r="B116" s="1249" t="s">
        <v>193</v>
      </c>
      <c r="C116" s="1109" t="s">
        <v>190</v>
      </c>
      <c r="D116" s="1340" t="s">
        <v>206</v>
      </c>
      <c r="E116" s="1341"/>
      <c r="F116" s="1341"/>
      <c r="G116" s="1341"/>
      <c r="H116" s="1341"/>
      <c r="I116" s="1341"/>
      <c r="J116" s="1341"/>
      <c r="K116" s="1341"/>
      <c r="L116" s="1342"/>
    </row>
    <row r="117" spans="1:12" s="266" customFormat="1" ht="15.6" customHeight="1" x14ac:dyDescent="0.25">
      <c r="A117" s="275"/>
      <c r="B117" s="1250"/>
      <c r="C117" s="1110"/>
      <c r="D117" s="1123" t="s">
        <v>195</v>
      </c>
      <c r="E117" s="1339"/>
      <c r="F117" s="1339"/>
      <c r="G117" s="1339"/>
      <c r="H117" s="1339"/>
      <c r="I117" s="1124"/>
      <c r="J117" s="1339" t="s">
        <v>217</v>
      </c>
      <c r="K117" s="1124"/>
      <c r="L117" s="1118" t="str">
        <f>L81</f>
        <v>Indeks19/18</v>
      </c>
    </row>
    <row r="118" spans="1:12" s="266" customFormat="1" ht="19.149999999999999" customHeight="1" x14ac:dyDescent="0.25">
      <c r="A118" s="275"/>
      <c r="B118" s="1250"/>
      <c r="C118" s="1110"/>
      <c r="D118" s="1123" t="str">
        <f>D82</f>
        <v>I-I-2018</v>
      </c>
      <c r="E118" s="1339"/>
      <c r="F118" s="1124"/>
      <c r="G118" s="1123" t="str">
        <f>G82</f>
        <v>I-I-2019</v>
      </c>
      <c r="H118" s="1339"/>
      <c r="I118" s="1124"/>
      <c r="J118" s="998" t="str">
        <f>D118</f>
        <v>I-I-2018</v>
      </c>
      <c r="K118" s="998" t="str">
        <f>G118</f>
        <v>I-I-2019</v>
      </c>
      <c r="L118" s="1118"/>
    </row>
    <row r="119" spans="1:12" s="266" customFormat="1" ht="19.149999999999999" customHeight="1" x14ac:dyDescent="0.25">
      <c r="A119" s="275"/>
      <c r="B119" s="1251"/>
      <c r="C119" s="1111"/>
      <c r="D119" s="524" t="s">
        <v>124</v>
      </c>
      <c r="E119" s="351" t="s">
        <v>275</v>
      </c>
      <c r="F119" s="351" t="s">
        <v>217</v>
      </c>
      <c r="G119" s="524" t="s">
        <v>124</v>
      </c>
      <c r="H119" s="351" t="s">
        <v>275</v>
      </c>
      <c r="I119" s="351" t="s">
        <v>217</v>
      </c>
      <c r="J119" s="369" t="s">
        <v>217</v>
      </c>
      <c r="K119" s="369" t="s">
        <v>217</v>
      </c>
      <c r="L119" s="1119"/>
    </row>
    <row r="120" spans="1:12" s="266" customFormat="1" ht="8.4499999999999993" customHeight="1" x14ac:dyDescent="0.25">
      <c r="A120" s="275"/>
      <c r="B120" s="320"/>
      <c r="C120" s="320"/>
      <c r="D120" s="320"/>
      <c r="E120" s="320"/>
      <c r="F120" s="320"/>
      <c r="G120" s="320"/>
      <c r="H120" s="320"/>
      <c r="I120" s="320"/>
      <c r="J120" s="321"/>
      <c r="K120" s="322"/>
      <c r="L120" s="407"/>
    </row>
    <row r="121" spans="1:12" s="266" customFormat="1" ht="16.149999999999999" customHeight="1" x14ac:dyDescent="0.25">
      <c r="A121" s="275"/>
      <c r="B121" s="741" t="s">
        <v>180</v>
      </c>
      <c r="C121" s="803" t="s">
        <v>308</v>
      </c>
      <c r="D121" s="370">
        <v>1235</v>
      </c>
      <c r="E121" s="370">
        <v>383</v>
      </c>
      <c r="F121" s="371">
        <v>852</v>
      </c>
      <c r="G121" s="370">
        <v>1261</v>
      </c>
      <c r="H121" s="370">
        <v>408</v>
      </c>
      <c r="I121" s="375">
        <v>853</v>
      </c>
      <c r="J121" s="373">
        <v>1233210</v>
      </c>
      <c r="K121" s="376">
        <v>1241743</v>
      </c>
      <c r="L121" s="640">
        <f t="shared" ref="L121:L139" si="15">IF(J121=0,"",K121/J121)</f>
        <v>1.0069193405827068</v>
      </c>
    </row>
    <row r="122" spans="1:12" s="266" customFormat="1" ht="16.149999999999999" customHeight="1" x14ac:dyDescent="0.25">
      <c r="A122" s="275"/>
      <c r="B122" s="741" t="s">
        <v>181</v>
      </c>
      <c r="C122" s="802" t="s">
        <v>7</v>
      </c>
      <c r="D122" s="370">
        <v>1356</v>
      </c>
      <c r="E122" s="370">
        <v>47</v>
      </c>
      <c r="F122" s="371">
        <v>1309</v>
      </c>
      <c r="G122" s="370">
        <v>1881</v>
      </c>
      <c r="H122" s="370">
        <v>156</v>
      </c>
      <c r="I122" s="375">
        <v>1725</v>
      </c>
      <c r="J122" s="373">
        <v>199584</v>
      </c>
      <c r="K122" s="376">
        <v>328253</v>
      </c>
      <c r="L122" s="640">
        <f t="shared" si="15"/>
        <v>1.64468594676928</v>
      </c>
    </row>
    <row r="123" spans="1:12" s="266" customFormat="1" ht="16.149999999999999" customHeight="1" x14ac:dyDescent="0.25">
      <c r="A123" s="275"/>
      <c r="B123" s="742" t="s">
        <v>182</v>
      </c>
      <c r="C123" s="802" t="s">
        <v>9</v>
      </c>
      <c r="D123" s="370">
        <v>1585</v>
      </c>
      <c r="E123" s="370">
        <v>83</v>
      </c>
      <c r="F123" s="371">
        <v>1502</v>
      </c>
      <c r="G123" s="370">
        <v>1502</v>
      </c>
      <c r="H123" s="370">
        <v>115</v>
      </c>
      <c r="I123" s="375">
        <v>1387</v>
      </c>
      <c r="J123" s="373">
        <v>2444904</v>
      </c>
      <c r="K123" s="376">
        <v>2753966</v>
      </c>
      <c r="L123" s="640">
        <f t="shared" si="15"/>
        <v>1.1264106893358594</v>
      </c>
    </row>
    <row r="124" spans="1:12" s="266" customFormat="1" ht="16.149999999999999" customHeight="1" x14ac:dyDescent="0.25">
      <c r="A124" s="275"/>
      <c r="B124" s="742" t="s">
        <v>183</v>
      </c>
      <c r="C124" s="802" t="s">
        <v>11</v>
      </c>
      <c r="D124" s="370">
        <v>0</v>
      </c>
      <c r="E124" s="370">
        <v>0</v>
      </c>
      <c r="F124" s="371">
        <v>0</v>
      </c>
      <c r="G124" s="370">
        <v>0</v>
      </c>
      <c r="H124" s="370">
        <v>0</v>
      </c>
      <c r="I124" s="375">
        <v>0</v>
      </c>
      <c r="J124" s="373">
        <v>0</v>
      </c>
      <c r="K124" s="376">
        <v>0</v>
      </c>
      <c r="L124" s="640" t="str">
        <f t="shared" si="15"/>
        <v/>
      </c>
    </row>
    <row r="125" spans="1:12" s="266" customFormat="1" ht="16.149999999999999" customHeight="1" x14ac:dyDescent="0.25">
      <c r="A125" s="275"/>
      <c r="B125" s="741" t="s">
        <v>184</v>
      </c>
      <c r="C125" s="802" t="s">
        <v>13</v>
      </c>
      <c r="D125" s="370">
        <v>0</v>
      </c>
      <c r="E125" s="370">
        <v>0</v>
      </c>
      <c r="F125" s="371">
        <v>0</v>
      </c>
      <c r="G125" s="370">
        <v>0</v>
      </c>
      <c r="H125" s="370">
        <v>0</v>
      </c>
      <c r="I125" s="375">
        <v>0</v>
      </c>
      <c r="J125" s="373">
        <v>0</v>
      </c>
      <c r="K125" s="376">
        <v>0</v>
      </c>
      <c r="L125" s="640" t="str">
        <f t="shared" si="15"/>
        <v/>
      </c>
    </row>
    <row r="126" spans="1:12" s="266" customFormat="1" ht="16.149999999999999" customHeight="1" x14ac:dyDescent="0.25">
      <c r="A126" s="275"/>
      <c r="B126" s="742" t="s">
        <v>185</v>
      </c>
      <c r="C126" s="802" t="s">
        <v>15</v>
      </c>
      <c r="D126" s="370">
        <v>0</v>
      </c>
      <c r="E126" s="370">
        <v>0</v>
      </c>
      <c r="F126" s="371">
        <v>0</v>
      </c>
      <c r="G126" s="370">
        <v>0</v>
      </c>
      <c r="H126" s="370">
        <v>0</v>
      </c>
      <c r="I126" s="375">
        <v>0</v>
      </c>
      <c r="J126" s="373">
        <v>4227</v>
      </c>
      <c r="K126" s="376">
        <v>0</v>
      </c>
      <c r="L126" s="640">
        <f t="shared" si="15"/>
        <v>0</v>
      </c>
    </row>
    <row r="127" spans="1:12" s="266" customFormat="1" ht="16.149999999999999" customHeight="1" x14ac:dyDescent="0.25">
      <c r="A127" s="275"/>
      <c r="B127" s="742" t="s">
        <v>186</v>
      </c>
      <c r="C127" s="802" t="s">
        <v>17</v>
      </c>
      <c r="D127" s="370">
        <v>9</v>
      </c>
      <c r="E127" s="370">
        <v>0</v>
      </c>
      <c r="F127" s="371">
        <v>9</v>
      </c>
      <c r="G127" s="370">
        <v>9</v>
      </c>
      <c r="H127" s="370">
        <v>3</v>
      </c>
      <c r="I127" s="375">
        <v>6</v>
      </c>
      <c r="J127" s="373">
        <v>7854</v>
      </c>
      <c r="K127" s="376">
        <v>1260</v>
      </c>
      <c r="L127" s="640">
        <f t="shared" si="15"/>
        <v>0.16042780748663102</v>
      </c>
    </row>
    <row r="128" spans="1:12" s="266" customFormat="1" ht="16.149999999999999" customHeight="1" x14ac:dyDescent="0.25">
      <c r="A128" s="275"/>
      <c r="B128" s="741" t="s">
        <v>187</v>
      </c>
      <c r="C128" s="802" t="s">
        <v>19</v>
      </c>
      <c r="D128" s="370">
        <v>179</v>
      </c>
      <c r="E128" s="370">
        <v>28</v>
      </c>
      <c r="F128" s="371">
        <v>151</v>
      </c>
      <c r="G128" s="370">
        <v>186</v>
      </c>
      <c r="H128" s="370">
        <v>42</v>
      </c>
      <c r="I128" s="375">
        <v>144</v>
      </c>
      <c r="J128" s="373">
        <v>470695</v>
      </c>
      <c r="K128" s="376">
        <v>1830402</v>
      </c>
      <c r="L128" s="640">
        <f t="shared" si="15"/>
        <v>3.8887219961971127</v>
      </c>
    </row>
    <row r="129" spans="1:12" s="266" customFormat="1" ht="16.149999999999999" customHeight="1" x14ac:dyDescent="0.25">
      <c r="A129" s="275"/>
      <c r="B129" s="742" t="s">
        <v>188</v>
      </c>
      <c r="C129" s="802" t="s">
        <v>309</v>
      </c>
      <c r="D129" s="370">
        <v>196</v>
      </c>
      <c r="E129" s="370">
        <v>34</v>
      </c>
      <c r="F129" s="371">
        <v>162</v>
      </c>
      <c r="G129" s="370">
        <v>220</v>
      </c>
      <c r="H129" s="370">
        <v>34</v>
      </c>
      <c r="I129" s="375">
        <v>186</v>
      </c>
      <c r="J129" s="373">
        <v>338866</v>
      </c>
      <c r="K129" s="376">
        <v>297094</v>
      </c>
      <c r="L129" s="640">
        <f t="shared" si="15"/>
        <v>0.8767300348810444</v>
      </c>
    </row>
    <row r="130" spans="1:12" s="266" customFormat="1" ht="16.149999999999999" customHeight="1" x14ac:dyDescent="0.25">
      <c r="A130" s="275"/>
      <c r="B130" s="742" t="s">
        <v>197</v>
      </c>
      <c r="C130" s="802" t="s">
        <v>310</v>
      </c>
      <c r="D130" s="370">
        <v>3043</v>
      </c>
      <c r="E130" s="370">
        <v>345</v>
      </c>
      <c r="F130" s="371">
        <v>2698</v>
      </c>
      <c r="G130" s="370">
        <v>3234</v>
      </c>
      <c r="H130" s="370">
        <v>353</v>
      </c>
      <c r="I130" s="375">
        <v>2881</v>
      </c>
      <c r="J130" s="373">
        <v>6432805</v>
      </c>
      <c r="K130" s="376">
        <v>9497294</v>
      </c>
      <c r="L130" s="640">
        <f t="shared" si="15"/>
        <v>1.4763845631882204</v>
      </c>
    </row>
    <row r="131" spans="1:12" s="266" customFormat="1" ht="16.149999999999999" customHeight="1" x14ac:dyDescent="0.25">
      <c r="A131" s="275"/>
      <c r="B131" s="741" t="s">
        <v>198</v>
      </c>
      <c r="C131" s="802" t="s">
        <v>311</v>
      </c>
      <c r="D131" s="370">
        <v>0</v>
      </c>
      <c r="E131" s="370">
        <v>0</v>
      </c>
      <c r="F131" s="371">
        <v>0</v>
      </c>
      <c r="G131" s="370">
        <v>0</v>
      </c>
      <c r="H131" s="370">
        <v>0</v>
      </c>
      <c r="I131" s="375">
        <v>0</v>
      </c>
      <c r="J131" s="373">
        <v>0</v>
      </c>
      <c r="K131" s="376">
        <v>0</v>
      </c>
      <c r="L131" s="640" t="str">
        <f t="shared" si="15"/>
        <v/>
      </c>
    </row>
    <row r="132" spans="1:12" s="266" customFormat="1" ht="16.149999999999999" customHeight="1" x14ac:dyDescent="0.25">
      <c r="A132" s="275"/>
      <c r="B132" s="742" t="s">
        <v>199</v>
      </c>
      <c r="C132" s="802" t="s">
        <v>312</v>
      </c>
      <c r="D132" s="370">
        <v>0</v>
      </c>
      <c r="E132" s="370">
        <v>0</v>
      </c>
      <c r="F132" s="371">
        <v>0</v>
      </c>
      <c r="G132" s="370">
        <v>0</v>
      </c>
      <c r="H132" s="370">
        <v>0</v>
      </c>
      <c r="I132" s="375">
        <v>0</v>
      </c>
      <c r="J132" s="373">
        <v>0</v>
      </c>
      <c r="K132" s="376">
        <v>0</v>
      </c>
      <c r="L132" s="640" t="str">
        <f t="shared" si="15"/>
        <v/>
      </c>
    </row>
    <row r="133" spans="1:12" s="266" customFormat="1" ht="16.149999999999999" customHeight="1" x14ac:dyDescent="0.25">
      <c r="A133" s="275"/>
      <c r="B133" s="742" t="s">
        <v>200</v>
      </c>
      <c r="C133" s="802" t="s">
        <v>313</v>
      </c>
      <c r="D133" s="370">
        <v>42</v>
      </c>
      <c r="E133" s="370">
        <v>14</v>
      </c>
      <c r="F133" s="371">
        <v>28</v>
      </c>
      <c r="G133" s="370">
        <v>23</v>
      </c>
      <c r="H133" s="370">
        <v>7</v>
      </c>
      <c r="I133" s="375">
        <v>16</v>
      </c>
      <c r="J133" s="373">
        <v>48438</v>
      </c>
      <c r="K133" s="376">
        <v>26333</v>
      </c>
      <c r="L133" s="640">
        <f t="shared" si="15"/>
        <v>0.54364342045501468</v>
      </c>
    </row>
    <row r="134" spans="1:12" s="266" customFormat="1" ht="16.149999999999999" customHeight="1" x14ac:dyDescent="0.25">
      <c r="A134" s="275"/>
      <c r="B134" s="741" t="s">
        <v>201</v>
      </c>
      <c r="C134" s="325" t="s">
        <v>31</v>
      </c>
      <c r="D134" s="370">
        <v>65</v>
      </c>
      <c r="E134" s="370">
        <v>21</v>
      </c>
      <c r="F134" s="371">
        <v>44</v>
      </c>
      <c r="G134" s="370">
        <v>68</v>
      </c>
      <c r="H134" s="370">
        <v>24</v>
      </c>
      <c r="I134" s="375">
        <v>44</v>
      </c>
      <c r="J134" s="373">
        <v>22183</v>
      </c>
      <c r="K134" s="376">
        <v>109692</v>
      </c>
      <c r="L134" s="640">
        <f t="shared" si="15"/>
        <v>4.9448676914754541</v>
      </c>
    </row>
    <row r="135" spans="1:12" s="266" customFormat="1" ht="16.149999999999999" customHeight="1" x14ac:dyDescent="0.25">
      <c r="A135" s="275"/>
      <c r="B135" s="741" t="s">
        <v>202</v>
      </c>
      <c r="C135" s="325" t="s">
        <v>116</v>
      </c>
      <c r="D135" s="370">
        <v>2</v>
      </c>
      <c r="E135" s="370">
        <v>0</v>
      </c>
      <c r="F135" s="371">
        <v>2</v>
      </c>
      <c r="G135" s="370">
        <v>6</v>
      </c>
      <c r="H135" s="370">
        <v>2</v>
      </c>
      <c r="I135" s="375">
        <v>4</v>
      </c>
      <c r="J135" s="373">
        <v>30904</v>
      </c>
      <c r="K135" s="376">
        <v>4054</v>
      </c>
      <c r="L135" s="640">
        <f t="shared" si="15"/>
        <v>0.13118042971783589</v>
      </c>
    </row>
    <row r="136" spans="1:12" s="266" customFormat="1" ht="16.149999999999999" customHeight="1" x14ac:dyDescent="0.25">
      <c r="A136" s="275"/>
      <c r="B136" s="742" t="s">
        <v>203</v>
      </c>
      <c r="C136" s="325" t="s">
        <v>194</v>
      </c>
      <c r="D136" s="370">
        <v>5</v>
      </c>
      <c r="E136" s="370">
        <v>1</v>
      </c>
      <c r="F136" s="371">
        <v>4</v>
      </c>
      <c r="G136" s="370">
        <v>10</v>
      </c>
      <c r="H136" s="370">
        <v>1</v>
      </c>
      <c r="I136" s="375">
        <v>9</v>
      </c>
      <c r="J136" s="373">
        <v>428</v>
      </c>
      <c r="K136" s="376">
        <v>7516</v>
      </c>
      <c r="L136" s="640">
        <f t="shared" si="15"/>
        <v>17.560747663551403</v>
      </c>
    </row>
    <row r="137" spans="1:12" s="266" customFormat="1" ht="16.149999999999999" customHeight="1" x14ac:dyDescent="0.25">
      <c r="A137" s="275"/>
      <c r="B137" s="742" t="s">
        <v>204</v>
      </c>
      <c r="C137" s="325" t="s">
        <v>37</v>
      </c>
      <c r="D137" s="370">
        <v>0</v>
      </c>
      <c r="E137" s="370">
        <v>0</v>
      </c>
      <c r="F137" s="371">
        <v>0</v>
      </c>
      <c r="G137" s="370">
        <v>0</v>
      </c>
      <c r="H137" s="370">
        <v>0</v>
      </c>
      <c r="I137" s="375">
        <v>0</v>
      </c>
      <c r="J137" s="373">
        <v>0</v>
      </c>
      <c r="K137" s="376">
        <v>0</v>
      </c>
      <c r="L137" s="640" t="str">
        <f t="shared" si="15"/>
        <v/>
      </c>
    </row>
    <row r="138" spans="1:12" s="266" customFormat="1" ht="16.149999999999999" customHeight="1" x14ac:dyDescent="0.25">
      <c r="A138" s="275"/>
      <c r="B138" s="741" t="s">
        <v>205</v>
      </c>
      <c r="C138" s="325" t="s">
        <v>39</v>
      </c>
      <c r="D138" s="370">
        <v>10</v>
      </c>
      <c r="E138" s="370">
        <v>0</v>
      </c>
      <c r="F138" s="371">
        <v>10</v>
      </c>
      <c r="G138" s="370">
        <v>24</v>
      </c>
      <c r="H138" s="370">
        <v>23</v>
      </c>
      <c r="I138" s="375">
        <v>1</v>
      </c>
      <c r="J138" s="373">
        <v>1674</v>
      </c>
      <c r="K138" s="376">
        <v>9086</v>
      </c>
      <c r="L138" s="640">
        <f t="shared" si="15"/>
        <v>5.4277180406212668</v>
      </c>
    </row>
    <row r="139" spans="1:12" s="266" customFormat="1" ht="19.149999999999999" customHeight="1" x14ac:dyDescent="0.25">
      <c r="A139" s="275"/>
      <c r="B139" s="1338" t="s">
        <v>244</v>
      </c>
      <c r="C139" s="1338"/>
      <c r="D139" s="378">
        <f>SUM(D121:D138)</f>
        <v>7727</v>
      </c>
      <c r="E139" s="378">
        <f t="shared" ref="E139:K139" si="16">SUM(E121:E138)</f>
        <v>956</v>
      </c>
      <c r="F139" s="379">
        <f t="shared" si="16"/>
        <v>6771</v>
      </c>
      <c r="G139" s="370">
        <f t="shared" si="16"/>
        <v>8424</v>
      </c>
      <c r="H139" s="378">
        <f t="shared" si="16"/>
        <v>1168</v>
      </c>
      <c r="I139" s="382">
        <f t="shared" si="16"/>
        <v>7256</v>
      </c>
      <c r="J139" s="380">
        <f t="shared" si="16"/>
        <v>11235772</v>
      </c>
      <c r="K139" s="383">
        <f t="shared" si="16"/>
        <v>16106693</v>
      </c>
      <c r="L139" s="639">
        <f t="shared" si="15"/>
        <v>1.4335190318920676</v>
      </c>
    </row>
    <row r="140" spans="1:12" s="266" customFormat="1" ht="8.4499999999999993" customHeight="1" x14ac:dyDescent="0.25">
      <c r="A140" s="275"/>
      <c r="B140" s="320"/>
      <c r="C140" s="320"/>
      <c r="D140" s="384"/>
      <c r="E140" s="384"/>
      <c r="F140" s="384"/>
      <c r="G140" s="384"/>
      <c r="H140" s="384"/>
      <c r="I140" s="384"/>
      <c r="J140" s="385"/>
      <c r="K140" s="386"/>
      <c r="L140" s="385"/>
    </row>
    <row r="141" spans="1:12" s="266" customFormat="1" ht="16.149999999999999" customHeight="1" x14ac:dyDescent="0.25">
      <c r="A141" s="275"/>
      <c r="B141" s="740" t="s">
        <v>103</v>
      </c>
      <c r="C141" s="327" t="s">
        <v>41</v>
      </c>
      <c r="D141" s="370">
        <v>647</v>
      </c>
      <c r="E141" s="370">
        <v>28</v>
      </c>
      <c r="F141" s="371">
        <v>619</v>
      </c>
      <c r="G141" s="370">
        <v>695</v>
      </c>
      <c r="H141" s="370">
        <v>37</v>
      </c>
      <c r="I141" s="375">
        <v>658</v>
      </c>
      <c r="J141" s="373">
        <v>3833843</v>
      </c>
      <c r="K141" s="376">
        <v>3656598</v>
      </c>
      <c r="L141" s="640">
        <f t="shared" ref="L141:L146" si="17">IF(J141=0,"",K141/J141)</f>
        <v>0.95376832071631523</v>
      </c>
    </row>
    <row r="142" spans="1:12" s="266" customFormat="1" ht="16.149999999999999" customHeight="1" x14ac:dyDescent="0.25">
      <c r="A142" s="275"/>
      <c r="B142" s="739" t="s">
        <v>314</v>
      </c>
      <c r="C142" s="327" t="s">
        <v>315</v>
      </c>
      <c r="D142" s="370">
        <v>0</v>
      </c>
      <c r="E142" s="370">
        <v>0</v>
      </c>
      <c r="F142" s="371">
        <v>0</v>
      </c>
      <c r="G142" s="370">
        <v>0</v>
      </c>
      <c r="H142" s="370">
        <v>0</v>
      </c>
      <c r="I142" s="375">
        <v>0</v>
      </c>
      <c r="J142" s="603">
        <v>0</v>
      </c>
      <c r="K142" s="376">
        <v>0</v>
      </c>
      <c r="L142" s="640" t="str">
        <f t="shared" si="17"/>
        <v/>
      </c>
    </row>
    <row r="143" spans="1:12" s="266" customFormat="1" ht="16.149999999999999" customHeight="1" x14ac:dyDescent="0.25">
      <c r="A143" s="275"/>
      <c r="B143" s="740" t="s">
        <v>101</v>
      </c>
      <c r="C143" s="327" t="s">
        <v>42</v>
      </c>
      <c r="D143" s="370">
        <v>21</v>
      </c>
      <c r="E143" s="370">
        <v>0</v>
      </c>
      <c r="F143" s="371">
        <v>21</v>
      </c>
      <c r="G143" s="370">
        <v>17</v>
      </c>
      <c r="H143" s="370">
        <v>0</v>
      </c>
      <c r="I143" s="375">
        <v>17</v>
      </c>
      <c r="J143" s="373">
        <v>18256</v>
      </c>
      <c r="K143" s="376">
        <v>18270</v>
      </c>
      <c r="L143" s="640">
        <f t="shared" si="17"/>
        <v>1.0007668711656441</v>
      </c>
    </row>
    <row r="144" spans="1:12" s="266" customFormat="1" ht="16.149999999999999" customHeight="1" x14ac:dyDescent="0.25">
      <c r="A144" s="275"/>
      <c r="B144" s="740" t="s">
        <v>102</v>
      </c>
      <c r="C144" s="328" t="s">
        <v>83</v>
      </c>
      <c r="D144" s="370">
        <v>203</v>
      </c>
      <c r="E144" s="370">
        <v>31</v>
      </c>
      <c r="F144" s="371">
        <v>172</v>
      </c>
      <c r="G144" s="370">
        <v>197</v>
      </c>
      <c r="H144" s="370">
        <v>39</v>
      </c>
      <c r="I144" s="375">
        <v>158</v>
      </c>
      <c r="J144" s="373">
        <v>141126</v>
      </c>
      <c r="K144" s="376">
        <v>150090</v>
      </c>
      <c r="L144" s="640">
        <f t="shared" si="17"/>
        <v>1.06351770758046</v>
      </c>
    </row>
    <row r="145" spans="1:12" s="266" customFormat="1" ht="16.149999999999999" customHeight="1" x14ac:dyDescent="0.25">
      <c r="A145" s="275"/>
      <c r="B145" s="740" t="s">
        <v>104</v>
      </c>
      <c r="C145" s="327" t="s">
        <v>44</v>
      </c>
      <c r="D145" s="370">
        <v>0</v>
      </c>
      <c r="E145" s="370">
        <v>0</v>
      </c>
      <c r="F145" s="371">
        <v>0</v>
      </c>
      <c r="G145" s="370">
        <v>0</v>
      </c>
      <c r="H145" s="370">
        <v>0</v>
      </c>
      <c r="I145" s="375">
        <v>0</v>
      </c>
      <c r="J145" s="373">
        <v>0</v>
      </c>
      <c r="K145" s="376">
        <v>0</v>
      </c>
      <c r="L145" s="640" t="str">
        <f t="shared" si="17"/>
        <v/>
      </c>
    </row>
    <row r="146" spans="1:12" s="266" customFormat="1" ht="19.149999999999999" customHeight="1" x14ac:dyDescent="0.25">
      <c r="A146" s="275"/>
      <c r="B146" s="1338" t="s">
        <v>245</v>
      </c>
      <c r="C146" s="1338"/>
      <c r="D146" s="370">
        <f t="shared" ref="D146:I146" si="18">SUM(D141:D145)</f>
        <v>871</v>
      </c>
      <c r="E146" s="370">
        <f t="shared" si="18"/>
        <v>59</v>
      </c>
      <c r="F146" s="387">
        <f t="shared" si="18"/>
        <v>812</v>
      </c>
      <c r="G146" s="370">
        <f t="shared" si="18"/>
        <v>909</v>
      </c>
      <c r="H146" s="370">
        <f t="shared" si="18"/>
        <v>76</v>
      </c>
      <c r="I146" s="388">
        <f t="shared" si="18"/>
        <v>833</v>
      </c>
      <c r="J146" s="380">
        <f>SUM(J141:J145)</f>
        <v>3993225</v>
      </c>
      <c r="K146" s="383">
        <f>SUM(K141:K145)</f>
        <v>3824958</v>
      </c>
      <c r="L146" s="639">
        <f t="shared" si="17"/>
        <v>0.9578618785568056</v>
      </c>
    </row>
    <row r="147" spans="1:12" s="266" customFormat="1" ht="8.4499999999999993" customHeight="1" x14ac:dyDescent="0.25">
      <c r="A147" s="275"/>
      <c r="B147" s="320"/>
      <c r="C147" s="320"/>
      <c r="D147" s="384"/>
      <c r="E147" s="384"/>
      <c r="F147" s="384"/>
      <c r="G147" s="384"/>
      <c r="H147" s="384"/>
      <c r="I147" s="384"/>
      <c r="J147" s="385"/>
      <c r="K147" s="386"/>
      <c r="L147" s="384"/>
    </row>
    <row r="148" spans="1:12" s="266" customFormat="1" ht="19.149999999999999" customHeight="1" x14ac:dyDescent="0.25">
      <c r="A148" s="275"/>
      <c r="B148" s="1101" t="s">
        <v>196</v>
      </c>
      <c r="C148" s="1101"/>
      <c r="D148" s="378">
        <f t="shared" ref="D148:K148" si="19">SUM(D139+D146)</f>
        <v>8598</v>
      </c>
      <c r="E148" s="378">
        <f t="shared" si="19"/>
        <v>1015</v>
      </c>
      <c r="F148" s="436">
        <f t="shared" si="19"/>
        <v>7583</v>
      </c>
      <c r="G148" s="378">
        <f t="shared" si="19"/>
        <v>9333</v>
      </c>
      <c r="H148" s="378">
        <f t="shared" si="19"/>
        <v>1244</v>
      </c>
      <c r="I148" s="382">
        <f t="shared" si="19"/>
        <v>8089</v>
      </c>
      <c r="J148" s="380">
        <f t="shared" si="19"/>
        <v>15228997</v>
      </c>
      <c r="K148" s="383">
        <f t="shared" si="19"/>
        <v>19931651</v>
      </c>
      <c r="L148" s="434">
        <f>SUM(K148)/J148</f>
        <v>1.308796042181898</v>
      </c>
    </row>
    <row r="149" spans="1:12" s="269" customFormat="1" ht="16.149999999999999" hidden="1" customHeight="1" x14ac:dyDescent="0.25">
      <c r="A149" s="293"/>
      <c r="B149" s="320"/>
      <c r="C149" s="320"/>
      <c r="D149" s="384"/>
      <c r="E149" s="384"/>
      <c r="F149" s="384"/>
      <c r="G149" s="384"/>
      <c r="H149" s="384"/>
      <c r="I149" s="384"/>
      <c r="J149" s="385"/>
      <c r="K149" s="386"/>
      <c r="L149" s="384"/>
    </row>
    <row r="150" spans="1:12" s="269" customFormat="1" ht="16.149999999999999" hidden="1" customHeight="1" x14ac:dyDescent="0.25">
      <c r="A150" s="266"/>
      <c r="B150" s="1101" t="s">
        <v>196</v>
      </c>
      <c r="C150" s="1101"/>
      <c r="D150" s="378" t="e">
        <f>SUM(D103+#REF!)</f>
        <v>#REF!</v>
      </c>
      <c r="E150" s="378" t="e">
        <f>SUM(E103+#REF!)</f>
        <v>#REF!</v>
      </c>
      <c r="F150" s="436" t="e">
        <f>SUM(F103+#REF!)</f>
        <v>#REF!</v>
      </c>
      <c r="G150" s="378" t="e">
        <f>SUM(G103+#REF!)</f>
        <v>#REF!</v>
      </c>
      <c r="H150" s="378" t="e">
        <f>SUM(H103+#REF!)</f>
        <v>#REF!</v>
      </c>
      <c r="I150" s="382" t="e">
        <f>SUM(I103+#REF!)</f>
        <v>#REF!</v>
      </c>
      <c r="J150" s="380" t="e">
        <f>SUM(J103+#REF!)</f>
        <v>#REF!</v>
      </c>
      <c r="K150" s="383" t="e">
        <f>SUM(K103+#REF!)</f>
        <v>#REF!</v>
      </c>
      <c r="L150" s="434" t="e">
        <f>SUM(K150)/J150</f>
        <v>#REF!</v>
      </c>
    </row>
    <row r="151" spans="1:12" s="269" customFormat="1" ht="16.149999999999999" hidden="1" customHeight="1" x14ac:dyDescent="0.25">
      <c r="A151" s="266"/>
      <c r="B151" s="288" t="s">
        <v>59</v>
      </c>
      <c r="C151" s="299" t="s">
        <v>164</v>
      </c>
      <c r="D151" s="299"/>
      <c r="E151" s="299"/>
      <c r="F151" s="299"/>
      <c r="G151" s="299"/>
      <c r="H151" s="299"/>
      <c r="I151" s="299"/>
      <c r="J151" s="283"/>
      <c r="K151" s="296">
        <v>461676</v>
      </c>
      <c r="L151" s="285"/>
    </row>
    <row r="152" spans="1:12" s="269" customFormat="1" ht="16.149999999999999" hidden="1" customHeight="1" x14ac:dyDescent="0.25">
      <c r="A152" s="266"/>
      <c r="B152" s="287" t="s">
        <v>61</v>
      </c>
      <c r="C152" s="299" t="s">
        <v>165</v>
      </c>
      <c r="D152" s="299"/>
      <c r="E152" s="299"/>
      <c r="F152" s="299"/>
      <c r="G152" s="299"/>
      <c r="H152" s="299"/>
      <c r="I152" s="299"/>
      <c r="J152" s="283"/>
      <c r="K152" s="296">
        <v>23055191.170000002</v>
      </c>
      <c r="L152" s="285"/>
    </row>
    <row r="153" spans="1:12" s="269" customFormat="1" ht="16.149999999999999" hidden="1" customHeight="1" x14ac:dyDescent="0.25">
      <c r="A153" s="266"/>
      <c r="B153" s="288" t="s">
        <v>63</v>
      </c>
      <c r="C153" s="299" t="s">
        <v>166</v>
      </c>
      <c r="D153" s="299"/>
      <c r="E153" s="299"/>
      <c r="F153" s="299"/>
      <c r="G153" s="299"/>
      <c r="H153" s="299"/>
      <c r="I153" s="299"/>
      <c r="J153" s="283"/>
      <c r="K153" s="296">
        <v>28593196.580000006</v>
      </c>
      <c r="L153" s="285"/>
    </row>
    <row r="154" spans="1:12" s="269" customFormat="1" ht="16.149999999999999" hidden="1" customHeight="1" x14ac:dyDescent="0.25">
      <c r="A154" s="266"/>
      <c r="B154" s="288" t="s">
        <v>65</v>
      </c>
      <c r="C154" s="299" t="s">
        <v>167</v>
      </c>
      <c r="D154" s="299"/>
      <c r="E154" s="299"/>
      <c r="F154" s="299"/>
      <c r="G154" s="299"/>
      <c r="H154" s="299"/>
      <c r="I154" s="299"/>
      <c r="J154" s="283"/>
      <c r="K154" s="296">
        <v>5103729.7000000263</v>
      </c>
      <c r="L154" s="285"/>
    </row>
    <row r="155" spans="1:12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2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2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2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2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2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2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2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2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2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2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2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2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</row>
    <row r="168" spans="1:12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</row>
    <row r="169" spans="1:12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</row>
    <row r="170" spans="1:12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</row>
    <row r="171" spans="1:12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</row>
    <row r="172" spans="1:12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</row>
    <row r="173" spans="1:12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</row>
    <row r="174" spans="1:12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</row>
    <row r="175" spans="1:12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</row>
    <row r="176" spans="1:12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</row>
    <row r="177" spans="1:23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</row>
    <row r="178" spans="1:23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</row>
    <row r="179" spans="1:23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</row>
    <row r="180" spans="1:23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</row>
    <row r="181" spans="1:23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</row>
    <row r="182" spans="1:23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</row>
    <row r="183" spans="1:23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</row>
    <row r="184" spans="1:23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</row>
    <row r="185" spans="1:23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71"/>
      <c r="K185" s="271"/>
      <c r="L185" s="271"/>
    </row>
    <row r="186" spans="1:23" s="282" customFormat="1" ht="16.149999999999999" hidden="1" customHeight="1" x14ac:dyDescent="0.25">
      <c r="J186" s="271"/>
      <c r="K186" s="271"/>
      <c r="L186" s="271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</row>
    <row r="187" spans="1:23" s="282" customFormat="1" ht="16.149999999999999" hidden="1" customHeight="1" x14ac:dyDescent="0.25">
      <c r="J187" s="271"/>
      <c r="K187" s="271"/>
      <c r="L187" s="271"/>
      <c r="M187" s="269"/>
      <c r="N187" s="269"/>
      <c r="O187" s="269"/>
      <c r="P187" s="269"/>
      <c r="Q187" s="269"/>
      <c r="R187" s="269"/>
      <c r="S187" s="269"/>
      <c r="T187" s="269"/>
      <c r="U187" s="269"/>
      <c r="V187" s="269"/>
      <c r="W187" s="269"/>
    </row>
    <row r="188" spans="1:23" s="282" customFormat="1" ht="16.149999999999999" hidden="1" customHeight="1" x14ac:dyDescent="0.25">
      <c r="J188" s="271"/>
      <c r="K188" s="271"/>
      <c r="L188" s="271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</row>
    <row r="189" spans="1:23" s="282" customFormat="1" ht="16.149999999999999" hidden="1" customHeight="1" x14ac:dyDescent="0.25">
      <c r="J189" s="271"/>
      <c r="K189" s="271"/>
      <c r="L189" s="271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</row>
    <row r="190" spans="1:23" s="282" customFormat="1" ht="16.149999999999999" hidden="1" customHeight="1" x14ac:dyDescent="0.25">
      <c r="J190" s="271"/>
      <c r="K190" s="271"/>
      <c r="L190" s="271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</row>
    <row r="191" spans="1:23" s="282" customFormat="1" ht="16.149999999999999" hidden="1" customHeight="1" x14ac:dyDescent="0.25">
      <c r="J191" s="271"/>
      <c r="K191" s="271"/>
      <c r="L191" s="271"/>
      <c r="M191" s="269"/>
      <c r="N191" s="269"/>
      <c r="O191" s="269"/>
      <c r="P191" s="269"/>
      <c r="Q191" s="269"/>
      <c r="R191" s="269"/>
      <c r="S191" s="269"/>
      <c r="T191" s="269"/>
      <c r="U191" s="269"/>
      <c r="V191" s="269"/>
      <c r="W191" s="269"/>
    </row>
    <row r="192" spans="1:23" s="282" customFormat="1" ht="16.149999999999999" hidden="1" customHeight="1" x14ac:dyDescent="0.25">
      <c r="J192" s="271"/>
      <c r="K192" s="271"/>
      <c r="L192" s="271"/>
      <c r="M192" s="269"/>
      <c r="N192" s="269"/>
      <c r="O192" s="269"/>
      <c r="P192" s="269"/>
      <c r="Q192" s="269"/>
      <c r="R192" s="269"/>
      <c r="S192" s="269"/>
      <c r="T192" s="269"/>
      <c r="U192" s="269"/>
      <c r="V192" s="269"/>
      <c r="W192" s="269"/>
    </row>
    <row r="193" spans="10:23" s="282" customFormat="1" ht="16.149999999999999" hidden="1" customHeight="1" x14ac:dyDescent="0.25">
      <c r="J193" s="271"/>
      <c r="K193" s="271"/>
      <c r="L193" s="271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</row>
    <row r="194" spans="10:23" s="282" customFormat="1" ht="16.149999999999999" hidden="1" customHeight="1" x14ac:dyDescent="0.25">
      <c r="J194" s="271"/>
      <c r="K194" s="271"/>
      <c r="L194" s="271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</row>
    <row r="195" spans="10:23" s="282" customFormat="1" ht="16.149999999999999" hidden="1" customHeight="1" x14ac:dyDescent="0.25">
      <c r="J195" s="271"/>
      <c r="K195" s="271"/>
      <c r="L195" s="271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</row>
    <row r="196" spans="10:23" s="282" customFormat="1" ht="16.149999999999999" hidden="1" customHeight="1" x14ac:dyDescent="0.25">
      <c r="J196" s="271"/>
      <c r="K196" s="271"/>
      <c r="L196" s="271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269"/>
    </row>
    <row r="197" spans="10:23" s="282" customFormat="1" ht="16.149999999999999" hidden="1" customHeight="1" x14ac:dyDescent="0.25">
      <c r="J197" s="271"/>
      <c r="K197" s="271"/>
      <c r="L197" s="271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</row>
    <row r="198" spans="10:23" s="282" customFormat="1" ht="16.149999999999999" hidden="1" customHeight="1" x14ac:dyDescent="0.25">
      <c r="J198" s="271"/>
      <c r="K198" s="271"/>
      <c r="L198" s="271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</row>
    <row r="199" spans="10:23" s="282" customFormat="1" ht="16.149999999999999" hidden="1" customHeight="1" x14ac:dyDescent="0.25">
      <c r="J199" s="271"/>
      <c r="K199" s="271"/>
      <c r="L199" s="271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69"/>
    </row>
    <row r="200" spans="10:23" s="282" customFormat="1" ht="16.149999999999999" hidden="1" customHeight="1" x14ac:dyDescent="0.25">
      <c r="J200" s="271"/>
      <c r="K200" s="271"/>
      <c r="L200" s="271"/>
      <c r="M200" s="269"/>
      <c r="N200" s="269"/>
      <c r="O200" s="269"/>
      <c r="P200" s="269"/>
      <c r="Q200" s="269"/>
      <c r="R200" s="269"/>
      <c r="S200" s="269"/>
      <c r="T200" s="269"/>
      <c r="U200" s="269"/>
      <c r="V200" s="269"/>
      <c r="W200" s="269"/>
    </row>
    <row r="201" spans="10:23" s="282" customFormat="1" ht="16.149999999999999" hidden="1" customHeight="1" x14ac:dyDescent="0.25">
      <c r="J201" s="271"/>
      <c r="K201" s="271"/>
      <c r="L201" s="271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</row>
    <row r="202" spans="10:23" s="282" customFormat="1" ht="16.149999999999999" hidden="1" customHeight="1" x14ac:dyDescent="0.25">
      <c r="J202" s="271"/>
      <c r="K202" s="271"/>
      <c r="L202" s="271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</row>
    <row r="203" spans="10:23" s="282" customFormat="1" ht="16.149999999999999" hidden="1" customHeight="1" x14ac:dyDescent="0.25">
      <c r="J203" s="271"/>
      <c r="K203" s="271"/>
      <c r="L203" s="271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</row>
    <row r="204" spans="10:23" s="282" customFormat="1" ht="16.149999999999999" hidden="1" customHeight="1" x14ac:dyDescent="0.25">
      <c r="J204" s="271"/>
      <c r="K204" s="271"/>
      <c r="L204" s="271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</row>
    <row r="205" spans="10:23" s="282" customFormat="1" ht="16.149999999999999" hidden="1" customHeight="1" x14ac:dyDescent="0.25">
      <c r="J205" s="271"/>
      <c r="K205" s="271"/>
      <c r="L205" s="271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</row>
    <row r="206" spans="10:23" s="282" customFormat="1" ht="16.149999999999999" hidden="1" customHeight="1" x14ac:dyDescent="0.25">
      <c r="J206" s="271"/>
      <c r="K206" s="271"/>
      <c r="L206" s="271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</row>
    <row r="207" spans="10:23" s="282" customFormat="1" ht="16.149999999999999" hidden="1" customHeight="1" x14ac:dyDescent="0.25">
      <c r="J207" s="271"/>
      <c r="K207" s="271"/>
      <c r="L207" s="271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</row>
    <row r="208" spans="10:23" s="282" customFormat="1" ht="16.149999999999999" hidden="1" customHeight="1" x14ac:dyDescent="0.25">
      <c r="J208" s="271"/>
      <c r="K208" s="271"/>
      <c r="L208" s="271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</row>
    <row r="209" spans="10:23" s="282" customFormat="1" ht="16.149999999999999" hidden="1" customHeight="1" x14ac:dyDescent="0.25">
      <c r="J209" s="271"/>
      <c r="K209" s="271"/>
      <c r="L209" s="271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  <c r="W209" s="269"/>
    </row>
    <row r="210" spans="10:23" s="282" customFormat="1" ht="16.149999999999999" hidden="1" customHeight="1" x14ac:dyDescent="0.25">
      <c r="J210" s="271"/>
      <c r="K210" s="271"/>
      <c r="L210" s="271"/>
      <c r="M210" s="269"/>
      <c r="N210" s="269"/>
      <c r="O210" s="269"/>
      <c r="P210" s="269"/>
      <c r="Q210" s="269"/>
      <c r="R210" s="269"/>
      <c r="S210" s="269"/>
      <c r="T210" s="269"/>
      <c r="U210" s="269"/>
      <c r="V210" s="269"/>
      <c r="W210" s="269"/>
    </row>
    <row r="211" spans="10:23" s="282" customFormat="1" ht="16.149999999999999" hidden="1" customHeight="1" x14ac:dyDescent="0.25">
      <c r="J211" s="271"/>
      <c r="K211" s="271"/>
      <c r="L211" s="271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269"/>
    </row>
    <row r="212" spans="10:23" s="282" customFormat="1" ht="16.149999999999999" hidden="1" customHeight="1" x14ac:dyDescent="0.25">
      <c r="J212" s="271"/>
      <c r="K212" s="271"/>
      <c r="L212" s="271"/>
      <c r="M212" s="269"/>
      <c r="N212" s="269"/>
      <c r="O212" s="269"/>
      <c r="P212" s="269"/>
      <c r="Q212" s="269"/>
      <c r="R212" s="269"/>
      <c r="S212" s="269"/>
      <c r="T212" s="269"/>
      <c r="U212" s="269"/>
      <c r="V212" s="269"/>
      <c r="W212" s="269"/>
    </row>
    <row r="213" spans="10:23" s="282" customFormat="1" ht="16.149999999999999" hidden="1" customHeight="1" x14ac:dyDescent="0.25">
      <c r="J213" s="271"/>
      <c r="K213" s="271"/>
      <c r="L213" s="271"/>
      <c r="M213" s="269"/>
      <c r="N213" s="269"/>
      <c r="O213" s="269"/>
      <c r="P213" s="269"/>
      <c r="Q213" s="269"/>
      <c r="R213" s="269"/>
      <c r="S213" s="269"/>
      <c r="T213" s="269"/>
      <c r="U213" s="269"/>
      <c r="V213" s="269"/>
      <c r="W213" s="269"/>
    </row>
    <row r="214" spans="10:23" s="282" customFormat="1" ht="16.149999999999999" hidden="1" customHeight="1" x14ac:dyDescent="0.25">
      <c r="J214" s="271"/>
      <c r="K214" s="271"/>
      <c r="L214" s="271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</row>
    <row r="215" spans="10:23" s="282" customFormat="1" ht="16.149999999999999" hidden="1" customHeight="1" x14ac:dyDescent="0.25">
      <c r="J215" s="271"/>
      <c r="K215" s="271"/>
      <c r="L215" s="271"/>
      <c r="M215" s="269"/>
      <c r="N215" s="269"/>
      <c r="O215" s="269"/>
      <c r="P215" s="269"/>
      <c r="Q215" s="269"/>
      <c r="R215" s="269"/>
      <c r="S215" s="269"/>
      <c r="T215" s="269"/>
      <c r="U215" s="269"/>
      <c r="V215" s="269"/>
      <c r="W215" s="269"/>
    </row>
    <row r="216" spans="10:23" s="282" customFormat="1" ht="16.149999999999999" hidden="1" customHeight="1" x14ac:dyDescent="0.25">
      <c r="J216" s="271"/>
      <c r="K216" s="271"/>
      <c r="L216" s="271"/>
      <c r="M216" s="269"/>
      <c r="N216" s="269"/>
      <c r="O216" s="269"/>
      <c r="P216" s="269"/>
      <c r="Q216" s="269"/>
      <c r="R216" s="269"/>
      <c r="S216" s="269"/>
      <c r="T216" s="269"/>
      <c r="U216" s="269"/>
      <c r="V216" s="269"/>
      <c r="W216" s="269"/>
    </row>
    <row r="217" spans="10:23" s="282" customFormat="1" ht="16.149999999999999" hidden="1" customHeight="1" x14ac:dyDescent="0.25">
      <c r="J217" s="271"/>
      <c r="K217" s="271"/>
      <c r="L217" s="271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</row>
    <row r="218" spans="10:23" s="282" customFormat="1" ht="16.149999999999999" hidden="1" customHeight="1" x14ac:dyDescent="0.25">
      <c r="J218" s="271"/>
      <c r="K218" s="271"/>
      <c r="L218" s="271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69"/>
    </row>
    <row r="219" spans="10:23" s="282" customFormat="1" ht="16.149999999999999" hidden="1" customHeight="1" x14ac:dyDescent="0.25">
      <c r="J219" s="271"/>
      <c r="K219" s="271"/>
      <c r="L219" s="271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</row>
    <row r="220" spans="10:23" s="282" customFormat="1" ht="16.149999999999999" hidden="1" customHeight="1" x14ac:dyDescent="0.25">
      <c r="J220" s="271"/>
      <c r="K220" s="271"/>
      <c r="L220" s="271"/>
      <c r="M220" s="269"/>
      <c r="N220" s="269"/>
      <c r="O220" s="269"/>
      <c r="P220" s="269"/>
      <c r="Q220" s="269"/>
      <c r="R220" s="269"/>
      <c r="S220" s="269"/>
      <c r="T220" s="269"/>
      <c r="U220" s="269"/>
      <c r="V220" s="269"/>
      <c r="W220" s="269"/>
    </row>
    <row r="221" spans="10:23" s="282" customFormat="1" ht="16.149999999999999" hidden="1" customHeight="1" x14ac:dyDescent="0.25">
      <c r="J221" s="271"/>
      <c r="K221" s="271"/>
      <c r="L221" s="271"/>
      <c r="M221" s="269"/>
      <c r="N221" s="269"/>
      <c r="O221" s="269"/>
      <c r="P221" s="269"/>
      <c r="Q221" s="269"/>
      <c r="R221" s="269"/>
      <c r="S221" s="269"/>
      <c r="T221" s="269"/>
      <c r="U221" s="269"/>
      <c r="V221" s="269"/>
      <c r="W221" s="269"/>
    </row>
    <row r="222" spans="10:23" s="282" customFormat="1" ht="16.149999999999999" hidden="1" customHeight="1" x14ac:dyDescent="0.25">
      <c r="J222" s="271"/>
      <c r="K222" s="271"/>
      <c r="L222" s="271"/>
      <c r="M222" s="269"/>
      <c r="N222" s="269"/>
      <c r="O222" s="269"/>
      <c r="P222" s="269"/>
      <c r="Q222" s="269"/>
      <c r="R222" s="269"/>
      <c r="S222" s="269"/>
      <c r="T222" s="269"/>
      <c r="U222" s="269"/>
      <c r="V222" s="269"/>
      <c r="W222" s="269"/>
    </row>
    <row r="223" spans="10:23" s="282" customFormat="1" ht="16.149999999999999" hidden="1" customHeight="1" x14ac:dyDescent="0.25">
      <c r="J223" s="271"/>
      <c r="K223" s="271"/>
      <c r="L223" s="271"/>
      <c r="M223" s="269"/>
      <c r="N223" s="269"/>
      <c r="O223" s="269"/>
      <c r="P223" s="269"/>
      <c r="Q223" s="269"/>
      <c r="R223" s="269"/>
      <c r="S223" s="269"/>
      <c r="T223" s="269"/>
      <c r="U223" s="269"/>
      <c r="V223" s="269"/>
      <c r="W223" s="269"/>
    </row>
    <row r="224" spans="10:23" s="282" customFormat="1" ht="16.149999999999999" hidden="1" customHeight="1" x14ac:dyDescent="0.25">
      <c r="J224" s="271"/>
      <c r="K224" s="271"/>
      <c r="L224" s="271"/>
      <c r="M224" s="269"/>
      <c r="N224" s="269"/>
      <c r="O224" s="269"/>
      <c r="P224" s="269"/>
      <c r="Q224" s="269"/>
      <c r="R224" s="269"/>
      <c r="S224" s="269"/>
      <c r="T224" s="269"/>
      <c r="U224" s="269"/>
      <c r="V224" s="269"/>
      <c r="W224" s="269"/>
    </row>
    <row r="225" spans="10:23" s="282" customFormat="1" ht="15" hidden="1" x14ac:dyDescent="0.25">
      <c r="J225" s="271"/>
      <c r="K225" s="271"/>
      <c r="L225" s="271"/>
      <c r="M225" s="269"/>
      <c r="N225" s="269"/>
      <c r="O225" s="269"/>
      <c r="P225" s="269"/>
      <c r="Q225" s="269"/>
      <c r="R225" s="269"/>
      <c r="S225" s="269"/>
      <c r="T225" s="269"/>
      <c r="U225" s="269"/>
      <c r="V225" s="269"/>
      <c r="W225" s="269"/>
    </row>
    <row r="226" spans="10:23" s="282" customFormat="1" ht="15" hidden="1" x14ac:dyDescent="0.25">
      <c r="J226" s="271"/>
      <c r="K226" s="271"/>
      <c r="L226" s="271"/>
      <c r="M226" s="269"/>
      <c r="N226" s="269"/>
      <c r="O226" s="269"/>
      <c r="P226" s="269"/>
      <c r="Q226" s="269"/>
      <c r="R226" s="269"/>
      <c r="S226" s="269"/>
      <c r="T226" s="269"/>
      <c r="U226" s="269"/>
      <c r="V226" s="269"/>
      <c r="W226" s="269"/>
    </row>
    <row r="227" spans="10:23" s="282" customFormat="1" ht="15" hidden="1" x14ac:dyDescent="0.25">
      <c r="J227" s="271"/>
      <c r="K227" s="271"/>
      <c r="L227" s="271"/>
      <c r="M227" s="269"/>
      <c r="N227" s="269"/>
      <c r="O227" s="269"/>
      <c r="P227" s="269"/>
      <c r="Q227" s="269"/>
      <c r="R227" s="269"/>
      <c r="S227" s="269"/>
      <c r="T227" s="269"/>
      <c r="U227" s="269"/>
      <c r="V227" s="269"/>
      <c r="W227" s="269"/>
    </row>
    <row r="228" spans="10:23" s="282" customFormat="1" ht="15" hidden="1" x14ac:dyDescent="0.25">
      <c r="J228" s="271"/>
      <c r="K228" s="271"/>
      <c r="L228" s="271"/>
      <c r="M228" s="269"/>
      <c r="N228" s="269"/>
      <c r="O228" s="269"/>
      <c r="P228" s="269"/>
      <c r="Q228" s="269"/>
      <c r="R228" s="269"/>
      <c r="S228" s="269"/>
      <c r="T228" s="269"/>
      <c r="U228" s="269"/>
      <c r="V228" s="269"/>
      <c r="W228" s="269"/>
    </row>
    <row r="229" spans="10:23" s="282" customFormat="1" ht="15" hidden="1" x14ac:dyDescent="0.25">
      <c r="J229" s="271"/>
      <c r="K229" s="271"/>
      <c r="L229" s="271"/>
      <c r="M229" s="269"/>
      <c r="N229" s="269"/>
      <c r="O229" s="269"/>
      <c r="P229" s="269"/>
      <c r="Q229" s="269"/>
      <c r="R229" s="269"/>
      <c r="S229" s="269"/>
      <c r="T229" s="269"/>
      <c r="U229" s="269"/>
      <c r="V229" s="269"/>
      <c r="W229" s="269"/>
    </row>
    <row r="230" spans="10:23" s="282" customFormat="1" ht="15" hidden="1" x14ac:dyDescent="0.25">
      <c r="J230" s="271"/>
      <c r="K230" s="271"/>
      <c r="L230" s="271"/>
      <c r="M230" s="269"/>
      <c r="N230" s="269"/>
      <c r="O230" s="269"/>
      <c r="P230" s="269"/>
      <c r="Q230" s="269"/>
      <c r="R230" s="269"/>
      <c r="S230" s="269"/>
      <c r="T230" s="269"/>
      <c r="U230" s="269"/>
      <c r="V230" s="269"/>
      <c r="W230" s="269"/>
    </row>
    <row r="231" spans="10:23" s="282" customFormat="1" ht="15" hidden="1" x14ac:dyDescent="0.25">
      <c r="J231" s="271"/>
      <c r="K231" s="271"/>
      <c r="L231" s="271"/>
      <c r="M231" s="269"/>
      <c r="N231" s="269"/>
      <c r="O231" s="269"/>
      <c r="P231" s="269"/>
      <c r="Q231" s="269"/>
      <c r="R231" s="269"/>
      <c r="S231" s="269"/>
      <c r="T231" s="269"/>
      <c r="U231" s="269"/>
      <c r="V231" s="269"/>
      <c r="W231" s="269"/>
    </row>
    <row r="232" spans="10:23" s="282" customFormat="1" ht="15" hidden="1" x14ac:dyDescent="0.25">
      <c r="J232" s="271"/>
      <c r="K232" s="271"/>
      <c r="L232" s="271"/>
      <c r="M232" s="269"/>
      <c r="N232" s="269"/>
      <c r="O232" s="269"/>
      <c r="P232" s="269"/>
      <c r="Q232" s="269"/>
      <c r="R232" s="269"/>
      <c r="S232" s="269"/>
      <c r="T232" s="269"/>
      <c r="U232" s="269"/>
      <c r="V232" s="269"/>
      <c r="W232" s="269"/>
    </row>
    <row r="233" spans="10:23" s="282" customFormat="1" ht="15" hidden="1" x14ac:dyDescent="0.25">
      <c r="J233" s="271"/>
      <c r="K233" s="271"/>
      <c r="L233" s="271"/>
      <c r="M233" s="269"/>
      <c r="N233" s="269"/>
      <c r="O233" s="269"/>
      <c r="P233" s="269"/>
      <c r="Q233" s="269"/>
      <c r="R233" s="269"/>
      <c r="S233" s="269"/>
      <c r="T233" s="269"/>
      <c r="U233" s="269"/>
      <c r="V233" s="269"/>
      <c r="W233" s="269"/>
    </row>
    <row r="234" spans="10:23" s="282" customFormat="1" ht="15" hidden="1" x14ac:dyDescent="0.25">
      <c r="J234" s="271"/>
      <c r="K234" s="271"/>
      <c r="L234" s="271"/>
      <c r="M234" s="269"/>
      <c r="N234" s="269"/>
      <c r="O234" s="269"/>
      <c r="P234" s="269"/>
      <c r="Q234" s="269"/>
      <c r="R234" s="269"/>
      <c r="S234" s="269"/>
      <c r="T234" s="269"/>
      <c r="U234" s="269"/>
      <c r="V234" s="269"/>
      <c r="W234" s="269"/>
    </row>
    <row r="235" spans="10:23" s="282" customFormat="1" ht="15" hidden="1" x14ac:dyDescent="0.25">
      <c r="J235" s="271"/>
      <c r="K235" s="271"/>
      <c r="L235" s="271"/>
      <c r="M235" s="269"/>
      <c r="N235" s="269"/>
      <c r="O235" s="269"/>
      <c r="P235" s="269"/>
      <c r="Q235" s="269"/>
      <c r="R235" s="269"/>
      <c r="S235" s="269"/>
      <c r="T235" s="269"/>
      <c r="U235" s="269"/>
      <c r="V235" s="269"/>
      <c r="W235" s="269"/>
    </row>
  </sheetData>
  <mergeCells count="52">
    <mergeCell ref="D118:F118"/>
    <mergeCell ref="G118:I118"/>
    <mergeCell ref="B139:C139"/>
    <mergeCell ref="B146:C146"/>
    <mergeCell ref="B148:C148"/>
    <mergeCell ref="B150:C150"/>
    <mergeCell ref="B110:C110"/>
    <mergeCell ref="B79:L79"/>
    <mergeCell ref="B115:L115"/>
    <mergeCell ref="D80:L80"/>
    <mergeCell ref="B116:B119"/>
    <mergeCell ref="C116:C119"/>
    <mergeCell ref="D116:L116"/>
    <mergeCell ref="D117:I117"/>
    <mergeCell ref="D82:F82"/>
    <mergeCell ref="G82:I82"/>
    <mergeCell ref="B103:C103"/>
    <mergeCell ref="L81:L83"/>
    <mergeCell ref="B112:C112"/>
    <mergeCell ref="J117:K117"/>
    <mergeCell ref="L117:L119"/>
    <mergeCell ref="B80:B83"/>
    <mergeCell ref="C80:C83"/>
    <mergeCell ref="D81:I81"/>
    <mergeCell ref="J81:K81"/>
    <mergeCell ref="B65:C65"/>
    <mergeCell ref="B72:C72"/>
    <mergeCell ref="B74:C74"/>
    <mergeCell ref="L43:L45"/>
    <mergeCell ref="D44:F44"/>
    <mergeCell ref="G44:I44"/>
    <mergeCell ref="D42:L42"/>
    <mergeCell ref="G10:I10"/>
    <mergeCell ref="D10:F10"/>
    <mergeCell ref="D43:I43"/>
    <mergeCell ref="J43:K43"/>
    <mergeCell ref="B41:L41"/>
    <mergeCell ref="D9:I9"/>
    <mergeCell ref="J9:K9"/>
    <mergeCell ref="B7:C7"/>
    <mergeCell ref="B4:L4"/>
    <mergeCell ref="B5:L5"/>
    <mergeCell ref="D8:L8"/>
    <mergeCell ref="L9:L11"/>
    <mergeCell ref="A8:A9"/>
    <mergeCell ref="B8:B11"/>
    <mergeCell ref="C8:C11"/>
    <mergeCell ref="B42:B45"/>
    <mergeCell ref="C42:C45"/>
    <mergeCell ref="B31:C31"/>
    <mergeCell ref="B38:C38"/>
    <mergeCell ref="B40:C40"/>
  </mergeCells>
  <conditionalFormatting sqref="L13:L31">
    <cfRule type="cellIs" dxfId="207" priority="51" operator="lessThan">
      <formula>1</formula>
    </cfRule>
    <cfRule type="cellIs" dxfId="206" priority="52" operator="greaterThan">
      <formula>1</formula>
    </cfRule>
  </conditionalFormatting>
  <conditionalFormatting sqref="L48:L65">
    <cfRule type="cellIs" dxfId="205" priority="47" operator="lessThan">
      <formula>1</formula>
    </cfRule>
    <cfRule type="cellIs" dxfId="204" priority="48" operator="greaterThan">
      <formula>1</formula>
    </cfRule>
  </conditionalFormatting>
  <conditionalFormatting sqref="L47">
    <cfRule type="cellIs" dxfId="203" priority="49" operator="lessThan">
      <formula>1</formula>
    </cfRule>
    <cfRule type="cellIs" dxfId="202" priority="50" operator="greaterThan">
      <formula>1</formula>
    </cfRule>
  </conditionalFormatting>
  <conditionalFormatting sqref="L74">
    <cfRule type="cellIs" dxfId="201" priority="35" operator="lessThan">
      <formula>1</formula>
    </cfRule>
    <cfRule type="cellIs" dxfId="200" priority="36" operator="greaterThan">
      <formula>1</formula>
    </cfRule>
  </conditionalFormatting>
  <conditionalFormatting sqref="L33:L38">
    <cfRule type="cellIs" dxfId="199" priority="45" operator="lessThan">
      <formula>1</formula>
    </cfRule>
    <cfRule type="cellIs" dxfId="198" priority="46" operator="greaterThan">
      <formula>1</formula>
    </cfRule>
  </conditionalFormatting>
  <conditionalFormatting sqref="L40">
    <cfRule type="cellIs" dxfId="197" priority="43" operator="lessThan">
      <formula>1</formula>
    </cfRule>
    <cfRule type="cellIs" dxfId="196" priority="44" operator="greaterThan">
      <formula>1</formula>
    </cfRule>
  </conditionalFormatting>
  <conditionalFormatting sqref="L67:L68">
    <cfRule type="cellIs" dxfId="195" priority="39" operator="lessThan">
      <formula>1</formula>
    </cfRule>
    <cfRule type="cellIs" dxfId="194" priority="40" operator="greaterThan">
      <formula>1</formula>
    </cfRule>
  </conditionalFormatting>
  <conditionalFormatting sqref="L69:L72">
    <cfRule type="cellIs" dxfId="193" priority="37" operator="lessThan">
      <formula>1</formula>
    </cfRule>
    <cfRule type="cellIs" dxfId="192" priority="38" operator="greaterThan">
      <formula>1</formula>
    </cfRule>
  </conditionalFormatting>
  <conditionalFormatting sqref="L150">
    <cfRule type="cellIs" dxfId="191" priority="25" operator="lessThan">
      <formula>1</formula>
    </cfRule>
    <cfRule type="cellIs" dxfId="190" priority="26" operator="greaterThan">
      <formula>1</formula>
    </cfRule>
  </conditionalFormatting>
  <conditionalFormatting sqref="L113:L114">
    <cfRule type="cellIs" dxfId="189" priority="23" operator="lessThan">
      <formula>1</formula>
    </cfRule>
    <cfRule type="cellIs" dxfId="188" priority="24" operator="greaterThan">
      <formula>1</formula>
    </cfRule>
  </conditionalFormatting>
  <conditionalFormatting sqref="L148">
    <cfRule type="cellIs" dxfId="187" priority="17" operator="lessThan">
      <formula>1</formula>
    </cfRule>
    <cfRule type="cellIs" dxfId="186" priority="18" operator="greaterThan">
      <formula>1</formula>
    </cfRule>
  </conditionalFormatting>
  <conditionalFormatting sqref="L85:L103">
    <cfRule type="cellIs" dxfId="185" priority="13" operator="lessThan">
      <formula>1</formula>
    </cfRule>
    <cfRule type="cellIs" dxfId="184" priority="14" operator="greaterThan">
      <formula>1</formula>
    </cfRule>
  </conditionalFormatting>
  <conditionalFormatting sqref="L105:L110">
    <cfRule type="cellIs" dxfId="183" priority="11" operator="lessThan">
      <formula>1</formula>
    </cfRule>
    <cfRule type="cellIs" dxfId="182" priority="12" operator="greaterThan">
      <formula>1</formula>
    </cfRule>
  </conditionalFormatting>
  <conditionalFormatting sqref="L112">
    <cfRule type="cellIs" dxfId="181" priority="9" operator="lessThan">
      <formula>1</formula>
    </cfRule>
    <cfRule type="cellIs" dxfId="180" priority="10" operator="greaterThan">
      <formula>1</formula>
    </cfRule>
  </conditionalFormatting>
  <conditionalFormatting sqref="L121:L138">
    <cfRule type="cellIs" dxfId="179" priority="7" operator="lessThan">
      <formula>1</formula>
    </cfRule>
    <cfRule type="cellIs" dxfId="178" priority="8" operator="greaterThan">
      <formula>1</formula>
    </cfRule>
  </conditionalFormatting>
  <conditionalFormatting sqref="L139">
    <cfRule type="cellIs" dxfId="177" priority="5" operator="lessThan">
      <formula>1</formula>
    </cfRule>
    <cfRule type="cellIs" dxfId="176" priority="6" operator="greaterThan">
      <formula>1</formula>
    </cfRule>
  </conditionalFormatting>
  <conditionalFormatting sqref="L141:L145">
    <cfRule type="cellIs" dxfId="175" priority="3" operator="lessThan">
      <formula>1</formula>
    </cfRule>
    <cfRule type="cellIs" dxfId="174" priority="4" operator="greaterThan">
      <formula>1</formula>
    </cfRule>
  </conditionalFormatting>
  <conditionalFormatting sqref="L146">
    <cfRule type="cellIs" dxfId="173" priority="1" operator="lessThan">
      <formula>1</formula>
    </cfRule>
    <cfRule type="cellIs" dxfId="17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105:L110 L74 L13:L31 L121:L139 L67:L72 L47:L65 L40 L150:L154 L33:L38 L85:L103 L148 L112:L114 L141:L14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E48:F64 H14:I30 E14:F30 H48:I64 J151:K154 J47:K64 J121:K138 J13:K30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234"/>
  <sheetViews>
    <sheetView topLeftCell="B115" zoomScale="110" zoomScaleNormal="110" workbookViewId="0">
      <selection activeCell="C124" sqref="C124:N143"/>
    </sheetView>
  </sheetViews>
  <sheetFormatPr defaultColWidth="0" defaultRowHeight="0" customHeight="1" zeroHeight="1" x14ac:dyDescent="0.25"/>
  <cols>
    <col min="1" max="1" width="0.4257812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5703125" style="282" customWidth="1"/>
    <col min="11" max="12" width="10.7109375" style="271" customWidth="1"/>
    <col min="13" max="13" width="6.42578125" style="271" customWidth="1"/>
    <col min="14" max="14" width="8.42578125" style="271" customWidth="1"/>
    <col min="15" max="15" width="8.85546875" style="269" customWidth="1"/>
    <col min="16" max="25" width="0" style="269" hidden="1" customWidth="1"/>
    <col min="26" max="16384" width="0" style="271" hidden="1"/>
  </cols>
  <sheetData>
    <row r="1" spans="1:16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6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70"/>
      <c r="P2" s="270"/>
    </row>
    <row r="3" spans="1:16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16" s="269" customFormat="1" ht="15.6" customHeight="1" x14ac:dyDescent="0.25">
      <c r="A4" s="308"/>
      <c r="B4" s="1102" t="s">
        <v>278</v>
      </c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</row>
    <row r="5" spans="1:16" s="269" customFormat="1" ht="15.6" customHeight="1" x14ac:dyDescent="0.25">
      <c r="A5" s="309"/>
      <c r="B5" s="1103" t="str">
        <f>'01-01'!B5:Q5</f>
        <v>za period od 01.01. do 31.01.2019. godine.</v>
      </c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</row>
    <row r="6" spans="1:16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</row>
    <row r="7" spans="1:16" s="269" customFormat="1" ht="15" customHeight="1" x14ac:dyDescent="0.25">
      <c r="A7" s="272"/>
      <c r="B7" s="1262" t="s">
        <v>279</v>
      </c>
      <c r="C7" s="1262"/>
      <c r="D7" s="1345"/>
      <c r="E7" s="1345"/>
      <c r="F7" s="368"/>
      <c r="G7" s="368"/>
      <c r="H7" s="368"/>
      <c r="I7" s="368"/>
      <c r="J7" s="368"/>
      <c r="K7" s="304"/>
      <c r="L7" s="304"/>
      <c r="M7" s="432"/>
      <c r="N7" s="432" t="s">
        <v>179</v>
      </c>
    </row>
    <row r="8" spans="1:16" s="269" customFormat="1" ht="16.899999999999999" customHeight="1" x14ac:dyDescent="0.25">
      <c r="A8" s="1105"/>
      <c r="B8" s="1249" t="s">
        <v>84</v>
      </c>
      <c r="C8" s="1109" t="s">
        <v>209</v>
      </c>
      <c r="D8" s="1112" t="s">
        <v>81</v>
      </c>
      <c r="E8" s="1113"/>
      <c r="F8" s="1113"/>
      <c r="G8" s="1113"/>
      <c r="H8" s="1113"/>
      <c r="I8" s="1113"/>
      <c r="J8" s="1113"/>
      <c r="K8" s="1113"/>
      <c r="L8" s="1113"/>
      <c r="M8" s="1113"/>
      <c r="N8" s="1117"/>
    </row>
    <row r="9" spans="1:16" s="269" customFormat="1" ht="15" customHeight="1" x14ac:dyDescent="0.25">
      <c r="A9" s="1105"/>
      <c r="B9" s="1250"/>
      <c r="C9" s="1110"/>
      <c r="D9" s="1097" t="s">
        <v>195</v>
      </c>
      <c r="E9" s="1343"/>
      <c r="F9" s="1343"/>
      <c r="G9" s="1343"/>
      <c r="H9" s="1343"/>
      <c r="I9" s="1098"/>
      <c r="J9" s="1344" t="str">
        <f>'01-01'!H9</f>
        <v>Indeks19/18</v>
      </c>
      <c r="K9" s="1343" t="s">
        <v>217</v>
      </c>
      <c r="L9" s="1098"/>
      <c r="M9" s="1118" t="str">
        <f>J9</f>
        <v>Indeks19/18</v>
      </c>
      <c r="N9" s="1137" t="s">
        <v>302</v>
      </c>
    </row>
    <row r="10" spans="1:16" s="269" customFormat="1" ht="15" customHeight="1" x14ac:dyDescent="0.25">
      <c r="A10" s="289"/>
      <c r="B10" s="1250"/>
      <c r="C10" s="1110"/>
      <c r="D10" s="1123" t="str">
        <f>'01-01'!D10</f>
        <v>I-I-2018</v>
      </c>
      <c r="E10" s="1339"/>
      <c r="F10" s="1124"/>
      <c r="G10" s="1339" t="str">
        <f>'01-01'!E10</f>
        <v>I-I-2019</v>
      </c>
      <c r="H10" s="1339"/>
      <c r="I10" s="1124"/>
      <c r="J10" s="1344"/>
      <c r="K10" s="1000" t="str">
        <f>D10</f>
        <v>I-I-2018</v>
      </c>
      <c r="L10" s="1000" t="str">
        <f>G10</f>
        <v>I-I-2019</v>
      </c>
      <c r="M10" s="1118"/>
      <c r="N10" s="1118"/>
    </row>
    <row r="11" spans="1:16" s="269" customFormat="1" ht="16.149999999999999" customHeight="1" x14ac:dyDescent="0.25">
      <c r="A11" s="289"/>
      <c r="B11" s="1251"/>
      <c r="C11" s="1111"/>
      <c r="D11" s="524" t="s">
        <v>124</v>
      </c>
      <c r="E11" s="351" t="s">
        <v>275</v>
      </c>
      <c r="F11" s="351" t="s">
        <v>217</v>
      </c>
      <c r="G11" s="524" t="s">
        <v>124</v>
      </c>
      <c r="H11" s="351" t="s">
        <v>275</v>
      </c>
      <c r="I11" s="351" t="s">
        <v>217</v>
      </c>
      <c r="J11" s="1213"/>
      <c r="K11" s="369" t="s">
        <v>217</v>
      </c>
      <c r="L11" s="369" t="s">
        <v>217</v>
      </c>
      <c r="M11" s="1119"/>
      <c r="N11" s="1119"/>
    </row>
    <row r="12" spans="1:16" s="269" customFormat="1" ht="9" customHeight="1" x14ac:dyDescent="0.25">
      <c r="A12" s="305"/>
      <c r="B12" s="396"/>
      <c r="C12" s="397"/>
      <c r="D12" s="397"/>
      <c r="E12" s="397"/>
      <c r="F12" s="397"/>
      <c r="G12" s="397"/>
      <c r="H12" s="397"/>
      <c r="I12" s="397"/>
      <c r="J12" s="397"/>
      <c r="K12" s="398"/>
      <c r="L12" s="398"/>
      <c r="M12" s="398"/>
      <c r="N12" s="399"/>
    </row>
    <row r="13" spans="1:16" s="269" customFormat="1" ht="16.899999999999999" customHeight="1" x14ac:dyDescent="0.25">
      <c r="A13" s="291"/>
      <c r="B13" s="287" t="s">
        <v>53</v>
      </c>
      <c r="C13" s="929" t="s">
        <v>324</v>
      </c>
      <c r="D13" s="370">
        <v>1273</v>
      </c>
      <c r="E13" s="691">
        <v>156</v>
      </c>
      <c r="F13" s="371">
        <v>1117</v>
      </c>
      <c r="G13" s="370">
        <v>1407</v>
      </c>
      <c r="H13" s="691">
        <v>144</v>
      </c>
      <c r="I13" s="375">
        <v>1263</v>
      </c>
      <c r="J13" s="640">
        <f>IF(F13=0,"",I13/F13)</f>
        <v>1.1307072515666965</v>
      </c>
      <c r="K13" s="373">
        <v>1544308</v>
      </c>
      <c r="L13" s="376">
        <v>2156597</v>
      </c>
      <c r="M13" s="640">
        <f t="shared" ref="M13:M25" si="0">IF(K13=0,"",L13/K13)</f>
        <v>1.396481142362793</v>
      </c>
      <c r="N13" s="446">
        <f t="shared" ref="N13:N25" si="1">IF(I13=0,"",L13/I13)</f>
        <v>1707.5193982581156</v>
      </c>
      <c r="O13" s="445"/>
    </row>
    <row r="14" spans="1:16" s="269" customFormat="1" ht="16.899999999999999" customHeight="1" x14ac:dyDescent="0.25">
      <c r="A14" s="290"/>
      <c r="B14" s="287" t="s">
        <v>55</v>
      </c>
      <c r="C14" s="298" t="s">
        <v>330</v>
      </c>
      <c r="D14" s="370">
        <v>595</v>
      </c>
      <c r="E14" s="691">
        <v>98</v>
      </c>
      <c r="F14" s="371">
        <v>497</v>
      </c>
      <c r="G14" s="370">
        <v>1227</v>
      </c>
      <c r="H14" s="691">
        <v>185</v>
      </c>
      <c r="I14" s="375">
        <v>1042</v>
      </c>
      <c r="J14" s="640">
        <f>IF(F14=0,"",I14/F14)</f>
        <v>2.0965794768611672</v>
      </c>
      <c r="K14" s="373">
        <v>725037</v>
      </c>
      <c r="L14" s="376">
        <v>925788</v>
      </c>
      <c r="M14" s="640">
        <f t="shared" si="0"/>
        <v>1.2768838004129444</v>
      </c>
      <c r="N14" s="446">
        <f t="shared" si="1"/>
        <v>888.47216890595007</v>
      </c>
      <c r="O14" s="445"/>
    </row>
    <row r="15" spans="1:16" s="269" customFormat="1" ht="16.899999999999999" customHeight="1" x14ac:dyDescent="0.25">
      <c r="A15" s="290"/>
      <c r="B15" s="288" t="s">
        <v>57</v>
      </c>
      <c r="C15" s="299" t="s">
        <v>163</v>
      </c>
      <c r="D15" s="370">
        <v>154</v>
      </c>
      <c r="E15" s="691">
        <v>17</v>
      </c>
      <c r="F15" s="371">
        <v>137</v>
      </c>
      <c r="G15" s="370">
        <v>142</v>
      </c>
      <c r="H15" s="691">
        <v>16</v>
      </c>
      <c r="I15" s="375">
        <v>126</v>
      </c>
      <c r="J15" s="640">
        <f t="shared" ref="J15:J25" si="2">IF(F15=0,"",I15/F15)</f>
        <v>0.91970802919708028</v>
      </c>
      <c r="K15" s="373">
        <v>311601</v>
      </c>
      <c r="L15" s="376">
        <v>279539</v>
      </c>
      <c r="M15" s="640">
        <f t="shared" si="0"/>
        <v>0.8971055933710097</v>
      </c>
      <c r="N15" s="446">
        <f t="shared" si="1"/>
        <v>2218.563492063492</v>
      </c>
      <c r="O15" s="445"/>
    </row>
    <row r="16" spans="1:16" s="269" customFormat="1" ht="16.899999999999999" customHeight="1" x14ac:dyDescent="0.25">
      <c r="A16" s="290"/>
      <c r="B16" s="288" t="s">
        <v>59</v>
      </c>
      <c r="C16" s="299" t="s">
        <v>164</v>
      </c>
      <c r="D16" s="370">
        <v>348</v>
      </c>
      <c r="E16" s="691">
        <v>43</v>
      </c>
      <c r="F16" s="371">
        <v>305</v>
      </c>
      <c r="G16" s="370">
        <v>519</v>
      </c>
      <c r="H16" s="691">
        <v>64</v>
      </c>
      <c r="I16" s="375">
        <v>455</v>
      </c>
      <c r="J16" s="640">
        <f t="shared" si="2"/>
        <v>1.4918032786885247</v>
      </c>
      <c r="K16" s="373">
        <v>345004</v>
      </c>
      <c r="L16" s="376">
        <v>843010</v>
      </c>
      <c r="M16" s="640">
        <f t="shared" si="0"/>
        <v>2.4434789161864789</v>
      </c>
      <c r="N16" s="446">
        <f t="shared" si="1"/>
        <v>1852.7692307692307</v>
      </c>
      <c r="O16" s="445"/>
    </row>
    <row r="17" spans="1:25" s="269" customFormat="1" ht="16.899999999999999" customHeight="1" x14ac:dyDescent="0.25">
      <c r="A17" s="291"/>
      <c r="B17" s="287" t="s">
        <v>61</v>
      </c>
      <c r="C17" s="299" t="s">
        <v>165</v>
      </c>
      <c r="D17" s="370">
        <v>536</v>
      </c>
      <c r="E17" s="691">
        <v>45</v>
      </c>
      <c r="F17" s="371">
        <v>491</v>
      </c>
      <c r="G17" s="370">
        <v>376</v>
      </c>
      <c r="H17" s="691">
        <v>67</v>
      </c>
      <c r="I17" s="375">
        <v>309</v>
      </c>
      <c r="J17" s="640">
        <f t="shared" si="2"/>
        <v>0.62932790224032586</v>
      </c>
      <c r="K17" s="373">
        <v>1048006</v>
      </c>
      <c r="L17" s="376">
        <v>471033</v>
      </c>
      <c r="M17" s="640">
        <f t="shared" si="0"/>
        <v>0.44945639624200623</v>
      </c>
      <c r="N17" s="446">
        <f t="shared" si="1"/>
        <v>1524.3786407766991</v>
      </c>
      <c r="O17" s="445"/>
    </row>
    <row r="18" spans="1:25" ht="16.899999999999999" customHeight="1" x14ac:dyDescent="0.25">
      <c r="A18" s="290"/>
      <c r="B18" s="288" t="s">
        <v>63</v>
      </c>
      <c r="C18" s="299" t="s">
        <v>166</v>
      </c>
      <c r="D18" s="370">
        <v>970</v>
      </c>
      <c r="E18" s="691">
        <v>103</v>
      </c>
      <c r="F18" s="371">
        <v>867</v>
      </c>
      <c r="G18" s="370">
        <v>850</v>
      </c>
      <c r="H18" s="691">
        <v>89</v>
      </c>
      <c r="I18" s="375">
        <v>761</v>
      </c>
      <c r="J18" s="640">
        <f t="shared" si="2"/>
        <v>0.87773933102652824</v>
      </c>
      <c r="K18" s="373">
        <v>1646011</v>
      </c>
      <c r="L18" s="376">
        <v>1740473</v>
      </c>
      <c r="M18" s="640">
        <f t="shared" si="0"/>
        <v>1.0573884378658467</v>
      </c>
      <c r="N18" s="446">
        <f t="shared" si="1"/>
        <v>2287.0867279894874</v>
      </c>
      <c r="O18" s="445"/>
    </row>
    <row r="19" spans="1:25" ht="16.899999999999999" customHeight="1" x14ac:dyDescent="0.25">
      <c r="A19" s="290"/>
      <c r="B19" s="288" t="s">
        <v>65</v>
      </c>
      <c r="C19" s="299" t="s">
        <v>167</v>
      </c>
      <c r="D19" s="370">
        <v>201</v>
      </c>
      <c r="E19" s="691">
        <v>5</v>
      </c>
      <c r="F19" s="371">
        <v>196</v>
      </c>
      <c r="G19" s="370">
        <v>321</v>
      </c>
      <c r="H19" s="691">
        <v>9</v>
      </c>
      <c r="I19" s="375">
        <v>312</v>
      </c>
      <c r="J19" s="640">
        <f t="shared" si="2"/>
        <v>1.5918367346938775</v>
      </c>
      <c r="K19" s="373">
        <v>582317</v>
      </c>
      <c r="L19" s="376">
        <v>804467</v>
      </c>
      <c r="M19" s="640">
        <f t="shared" si="0"/>
        <v>1.381493241653601</v>
      </c>
      <c r="N19" s="446">
        <f t="shared" si="1"/>
        <v>2578.4198717948716</v>
      </c>
      <c r="O19" s="445"/>
    </row>
    <row r="20" spans="1:25" ht="16.899999999999999" customHeight="1" x14ac:dyDescent="0.25">
      <c r="A20" s="290"/>
      <c r="B20" s="953" t="s">
        <v>66</v>
      </c>
      <c r="C20" s="299" t="s">
        <v>168</v>
      </c>
      <c r="D20" s="370">
        <v>887</v>
      </c>
      <c r="E20" s="691">
        <v>146</v>
      </c>
      <c r="F20" s="371">
        <v>741</v>
      </c>
      <c r="G20" s="370">
        <v>888</v>
      </c>
      <c r="H20" s="691">
        <v>179</v>
      </c>
      <c r="I20" s="375">
        <v>709</v>
      </c>
      <c r="J20" s="640">
        <f t="shared" si="2"/>
        <v>0.95681511470985159</v>
      </c>
      <c r="K20" s="373">
        <v>1479808</v>
      </c>
      <c r="L20" s="376">
        <v>1378829</v>
      </c>
      <c r="M20" s="640">
        <f t="shared" si="0"/>
        <v>0.93176209346077332</v>
      </c>
      <c r="N20" s="446">
        <f t="shared" si="1"/>
        <v>1944.7517630465445</v>
      </c>
      <c r="O20" s="445"/>
    </row>
    <row r="21" spans="1:25" ht="16.899999999999999" customHeight="1" x14ac:dyDescent="0.25">
      <c r="A21" s="290"/>
      <c r="B21" s="953" t="s">
        <v>67</v>
      </c>
      <c r="C21" s="299" t="s">
        <v>169</v>
      </c>
      <c r="D21" s="370">
        <v>358</v>
      </c>
      <c r="E21" s="691">
        <v>41</v>
      </c>
      <c r="F21" s="371">
        <v>317</v>
      </c>
      <c r="G21" s="370">
        <v>433</v>
      </c>
      <c r="H21" s="691">
        <v>35</v>
      </c>
      <c r="I21" s="375">
        <v>398</v>
      </c>
      <c r="J21" s="640">
        <f t="shared" si="2"/>
        <v>1.2555205047318612</v>
      </c>
      <c r="K21" s="373">
        <v>500734</v>
      </c>
      <c r="L21" s="376">
        <v>2042225</v>
      </c>
      <c r="M21" s="640">
        <f t="shared" si="0"/>
        <v>4.0784628165852528</v>
      </c>
      <c r="N21" s="446">
        <f t="shared" si="1"/>
        <v>5131.218592964824</v>
      </c>
      <c r="O21" s="445"/>
    </row>
    <row r="22" spans="1:25" ht="16.899999999999999" customHeight="1" x14ac:dyDescent="0.25">
      <c r="A22" s="291"/>
      <c r="B22" s="288" t="s">
        <v>22</v>
      </c>
      <c r="C22" s="299" t="s">
        <v>170</v>
      </c>
      <c r="D22" s="370">
        <v>1095</v>
      </c>
      <c r="E22" s="691">
        <v>122</v>
      </c>
      <c r="F22" s="371">
        <v>973</v>
      </c>
      <c r="G22" s="370">
        <v>1047</v>
      </c>
      <c r="H22" s="691">
        <v>195</v>
      </c>
      <c r="I22" s="375">
        <v>852</v>
      </c>
      <c r="J22" s="640">
        <f t="shared" si="2"/>
        <v>0.87564234326824253</v>
      </c>
      <c r="K22" s="373">
        <v>812383</v>
      </c>
      <c r="L22" s="376">
        <v>3169015</v>
      </c>
      <c r="M22" s="640">
        <f t="shared" si="0"/>
        <v>3.9008878817011188</v>
      </c>
      <c r="N22" s="446">
        <f t="shared" si="1"/>
        <v>3719.5011737089203</v>
      </c>
      <c r="O22" s="445"/>
    </row>
    <row r="23" spans="1:25" s="274" customFormat="1" ht="16.899999999999999" customHeight="1" x14ac:dyDescent="0.25">
      <c r="A23" s="290"/>
      <c r="B23" s="288" t="s">
        <v>24</v>
      </c>
      <c r="C23" s="299" t="s">
        <v>71</v>
      </c>
      <c r="D23" s="370">
        <v>217</v>
      </c>
      <c r="E23" s="691">
        <v>12</v>
      </c>
      <c r="F23" s="371">
        <v>205</v>
      </c>
      <c r="G23" s="370"/>
      <c r="H23" s="691"/>
      <c r="I23" s="375"/>
      <c r="J23" s="640">
        <f t="shared" si="2"/>
        <v>0</v>
      </c>
      <c r="K23" s="373">
        <v>536028</v>
      </c>
      <c r="L23" s="376"/>
      <c r="M23" s="640">
        <f t="shared" si="0"/>
        <v>0</v>
      </c>
      <c r="N23" s="446" t="str">
        <f t="shared" si="1"/>
        <v/>
      </c>
      <c r="O23" s="445"/>
      <c r="P23" s="273"/>
      <c r="Q23" s="273"/>
      <c r="R23" s="273"/>
      <c r="S23" s="273"/>
      <c r="T23" s="273"/>
      <c r="U23" s="273"/>
      <c r="V23" s="273"/>
      <c r="W23" s="273"/>
      <c r="X23" s="273"/>
      <c r="Y23" s="273"/>
    </row>
    <row r="24" spans="1:25" ht="16.899999999999999" customHeight="1" x14ac:dyDescent="0.25">
      <c r="A24" s="291"/>
      <c r="B24" s="953" t="s">
        <v>26</v>
      </c>
      <c r="C24" s="299" t="s">
        <v>328</v>
      </c>
      <c r="D24" s="370">
        <v>32</v>
      </c>
      <c r="E24" s="691">
        <v>5</v>
      </c>
      <c r="F24" s="371">
        <v>27</v>
      </c>
      <c r="G24" s="370">
        <v>6</v>
      </c>
      <c r="H24" s="691">
        <v>3</v>
      </c>
      <c r="I24" s="375">
        <v>3</v>
      </c>
      <c r="J24" s="640">
        <f>IF(F24=0,"",I24/F24)</f>
        <v>0.1111111111111111</v>
      </c>
      <c r="K24" s="373">
        <v>12656</v>
      </c>
      <c r="L24" s="376">
        <v>6017</v>
      </c>
      <c r="M24" s="640">
        <f t="shared" si="0"/>
        <v>0.47542667509481668</v>
      </c>
      <c r="N24" s="446">
        <f t="shared" si="1"/>
        <v>2005.6666666666667</v>
      </c>
      <c r="O24" s="445"/>
    </row>
    <row r="25" spans="1:25" s="266" customFormat="1" ht="18" customHeight="1" x14ac:dyDescent="0.25">
      <c r="A25" s="275"/>
      <c r="B25" s="1257" t="s">
        <v>213</v>
      </c>
      <c r="C25" s="1257"/>
      <c r="D25" s="378">
        <f>SUM(D13:D24)</f>
        <v>6666</v>
      </c>
      <c r="E25" s="378">
        <f>SUM(E13:E24)</f>
        <v>793</v>
      </c>
      <c r="F25" s="379">
        <f>SUM(F13:F24)</f>
        <v>5873</v>
      </c>
      <c r="G25" s="370">
        <f>SUM(H25+I25)</f>
        <v>7216</v>
      </c>
      <c r="H25" s="378">
        <f>SUM(H13:H24)</f>
        <v>986</v>
      </c>
      <c r="I25" s="382">
        <f>SUM(I3:I24)</f>
        <v>6230</v>
      </c>
      <c r="J25" s="639">
        <f t="shared" si="2"/>
        <v>1.0607866507747319</v>
      </c>
      <c r="K25" s="380">
        <f>SUM(K13:K24)</f>
        <v>9543893</v>
      </c>
      <c r="L25" s="383">
        <f>SUM(L13:L24)</f>
        <v>13816993</v>
      </c>
      <c r="M25" s="639">
        <f t="shared" si="0"/>
        <v>1.447731339821182</v>
      </c>
      <c r="N25" s="449">
        <f t="shared" si="1"/>
        <v>2217.8158908507221</v>
      </c>
    </row>
    <row r="26" spans="1:25" s="266" customFormat="1" ht="9" customHeight="1" x14ac:dyDescent="0.25">
      <c r="A26" s="275"/>
      <c r="B26" s="320"/>
      <c r="C26" s="320"/>
      <c r="D26" s="447"/>
      <c r="E26" s="447"/>
      <c r="F26" s="447"/>
      <c r="G26" s="447"/>
      <c r="H26" s="447"/>
      <c r="I26" s="447"/>
      <c r="J26" s="447"/>
      <c r="K26" s="416"/>
      <c r="L26" s="416"/>
      <c r="M26" s="448"/>
      <c r="N26" s="438"/>
    </row>
    <row r="27" spans="1:25" s="266" customFormat="1" ht="16.899999999999999" customHeight="1" x14ac:dyDescent="0.25">
      <c r="A27" s="275"/>
      <c r="B27" s="953" t="s">
        <v>53</v>
      </c>
      <c r="C27" s="929" t="s">
        <v>324</v>
      </c>
      <c r="D27" s="370">
        <v>53</v>
      </c>
      <c r="E27" s="691">
        <v>4</v>
      </c>
      <c r="F27" s="371">
        <v>49</v>
      </c>
      <c r="G27" s="370">
        <v>67</v>
      </c>
      <c r="H27" s="691">
        <v>5</v>
      </c>
      <c r="I27" s="375">
        <v>62</v>
      </c>
      <c r="J27" s="640">
        <f t="shared" ref="J27:J34" si="3">IF(F27=0,"",I27/F27)</f>
        <v>1.2653061224489797</v>
      </c>
      <c r="K27" s="371">
        <v>111821</v>
      </c>
      <c r="L27" s="375">
        <v>191654</v>
      </c>
      <c r="M27" s="640">
        <f t="shared" ref="M27:M34" si="4">IF(K27=0,"",L27/K27)</f>
        <v>1.7139356650360844</v>
      </c>
      <c r="N27" s="446">
        <f t="shared" ref="N27:N34" si="5">IF(I27=0,"",L27/I27)</f>
        <v>3091.1935483870966</v>
      </c>
    </row>
    <row r="28" spans="1:25" s="266" customFormat="1" ht="16.899999999999999" customHeight="1" x14ac:dyDescent="0.25">
      <c r="A28" s="275"/>
      <c r="B28" s="953" t="s">
        <v>55</v>
      </c>
      <c r="C28" s="299" t="s">
        <v>165</v>
      </c>
      <c r="D28" s="370">
        <v>73</v>
      </c>
      <c r="E28" s="691">
        <v>0</v>
      </c>
      <c r="F28" s="371">
        <v>73</v>
      </c>
      <c r="G28" s="370">
        <v>55</v>
      </c>
      <c r="H28" s="691">
        <v>0</v>
      </c>
      <c r="I28" s="375">
        <v>55</v>
      </c>
      <c r="J28" s="640">
        <f t="shared" si="3"/>
        <v>0.75342465753424659</v>
      </c>
      <c r="K28" s="371">
        <v>922107</v>
      </c>
      <c r="L28" s="375">
        <v>465999</v>
      </c>
      <c r="M28" s="640">
        <f t="shared" si="4"/>
        <v>0.50536326044591351</v>
      </c>
      <c r="N28" s="446">
        <f t="shared" si="5"/>
        <v>8472.7090909090912</v>
      </c>
    </row>
    <row r="29" spans="1:25" s="266" customFormat="1" ht="16.899999999999999" customHeight="1" x14ac:dyDescent="0.25">
      <c r="A29" s="275"/>
      <c r="B29" s="953" t="s">
        <v>57</v>
      </c>
      <c r="C29" s="299" t="s">
        <v>167</v>
      </c>
      <c r="D29" s="370">
        <v>149</v>
      </c>
      <c r="E29" s="691">
        <v>5</v>
      </c>
      <c r="F29" s="371">
        <v>144</v>
      </c>
      <c r="G29" s="370">
        <v>131</v>
      </c>
      <c r="H29" s="691">
        <v>1</v>
      </c>
      <c r="I29" s="375">
        <v>130</v>
      </c>
      <c r="J29" s="640">
        <f t="shared" si="3"/>
        <v>0.90277777777777779</v>
      </c>
      <c r="K29" s="371">
        <v>1189758</v>
      </c>
      <c r="L29" s="375">
        <v>1352320</v>
      </c>
      <c r="M29" s="640">
        <f t="shared" si="4"/>
        <v>1.1366345088665091</v>
      </c>
      <c r="N29" s="446">
        <f t="shared" si="5"/>
        <v>10402.461538461539</v>
      </c>
    </row>
    <row r="30" spans="1:25" s="266" customFormat="1" ht="16.899999999999999" customHeight="1" x14ac:dyDescent="0.25">
      <c r="A30" s="275"/>
      <c r="B30" s="953" t="s">
        <v>59</v>
      </c>
      <c r="C30" s="299" t="s">
        <v>168</v>
      </c>
      <c r="D30" s="370">
        <v>88</v>
      </c>
      <c r="E30" s="691">
        <v>3</v>
      </c>
      <c r="F30" s="371">
        <v>85</v>
      </c>
      <c r="G30" s="370">
        <v>91</v>
      </c>
      <c r="H30" s="691">
        <v>5</v>
      </c>
      <c r="I30" s="375">
        <v>86</v>
      </c>
      <c r="J30" s="640">
        <f t="shared" si="3"/>
        <v>1.0117647058823529</v>
      </c>
      <c r="K30" s="371">
        <v>289018</v>
      </c>
      <c r="L30" s="375">
        <v>380093</v>
      </c>
      <c r="M30" s="640">
        <f t="shared" si="4"/>
        <v>1.315118781529178</v>
      </c>
      <c r="N30" s="446">
        <f t="shared" si="5"/>
        <v>4419.6860465116279</v>
      </c>
    </row>
    <row r="31" spans="1:25" s="266" customFormat="1" ht="16.899999999999999" customHeight="1" x14ac:dyDescent="0.25">
      <c r="A31" s="275"/>
      <c r="B31" s="953" t="s">
        <v>61</v>
      </c>
      <c r="C31" s="299" t="s">
        <v>169</v>
      </c>
      <c r="D31" s="370">
        <v>238</v>
      </c>
      <c r="E31" s="691">
        <v>0</v>
      </c>
      <c r="F31" s="371">
        <v>238</v>
      </c>
      <c r="G31" s="370">
        <v>302</v>
      </c>
      <c r="H31" s="691">
        <v>2</v>
      </c>
      <c r="I31" s="375">
        <v>300</v>
      </c>
      <c r="J31" s="640">
        <f t="shared" si="3"/>
        <v>1.2605042016806722</v>
      </c>
      <c r="K31" s="371">
        <v>292800</v>
      </c>
      <c r="L31" s="375">
        <v>264143</v>
      </c>
      <c r="M31" s="640">
        <f t="shared" si="4"/>
        <v>0.90212773224043719</v>
      </c>
      <c r="N31" s="446">
        <f t="shared" si="5"/>
        <v>880.47666666666669</v>
      </c>
    </row>
    <row r="32" spans="1:25" s="266" customFormat="1" ht="16.899999999999999" customHeight="1" x14ac:dyDescent="0.25">
      <c r="A32" s="275"/>
      <c r="B32" s="953" t="s">
        <v>63</v>
      </c>
      <c r="C32" s="299" t="s">
        <v>170</v>
      </c>
      <c r="D32" s="370">
        <v>147</v>
      </c>
      <c r="E32" s="691">
        <v>15</v>
      </c>
      <c r="F32" s="371">
        <v>132</v>
      </c>
      <c r="G32" s="370">
        <v>125</v>
      </c>
      <c r="H32" s="691">
        <v>28</v>
      </c>
      <c r="I32" s="375">
        <v>97</v>
      </c>
      <c r="J32" s="640">
        <f t="shared" si="3"/>
        <v>0.73484848484848486</v>
      </c>
      <c r="K32" s="371">
        <v>815489</v>
      </c>
      <c r="L32" s="375">
        <v>694059</v>
      </c>
      <c r="M32" s="640">
        <f t="shared" si="4"/>
        <v>0.85109547768271554</v>
      </c>
      <c r="N32" s="446">
        <f t="shared" si="5"/>
        <v>7155.2474226804125</v>
      </c>
    </row>
    <row r="33" spans="1:14" s="266" customFormat="1" ht="16.899999999999999" customHeight="1" x14ac:dyDescent="0.25">
      <c r="A33" s="275"/>
      <c r="B33" s="953" t="s">
        <v>65</v>
      </c>
      <c r="C33" s="299" t="s">
        <v>328</v>
      </c>
      <c r="D33" s="370">
        <v>54</v>
      </c>
      <c r="E33" s="691">
        <v>17</v>
      </c>
      <c r="F33" s="371">
        <v>37</v>
      </c>
      <c r="G33" s="370">
        <v>63</v>
      </c>
      <c r="H33" s="691">
        <v>17</v>
      </c>
      <c r="I33" s="375">
        <v>46</v>
      </c>
      <c r="J33" s="640">
        <f>IF(F33=0,"",I33/F33)</f>
        <v>1.2432432432432432</v>
      </c>
      <c r="K33" s="371">
        <v>233574</v>
      </c>
      <c r="L33" s="375">
        <v>279325</v>
      </c>
      <c r="M33" s="640">
        <f t="shared" si="4"/>
        <v>1.1958736845710567</v>
      </c>
      <c r="N33" s="446">
        <f t="shared" si="5"/>
        <v>6072.282608695652</v>
      </c>
    </row>
    <row r="34" spans="1:14" s="266" customFormat="1" ht="18" customHeight="1" x14ac:dyDescent="0.25">
      <c r="A34" s="275"/>
      <c r="B34" s="1257" t="s">
        <v>214</v>
      </c>
      <c r="C34" s="1257"/>
      <c r="D34" s="370">
        <f>SUM(E34+F34)</f>
        <v>802</v>
      </c>
      <c r="E34" s="370">
        <f>SUM(E27:E33)</f>
        <v>44</v>
      </c>
      <c r="F34" s="387">
        <f>SUM(F27:F33)</f>
        <v>758</v>
      </c>
      <c r="G34" s="370">
        <f>SUM(H34+I34)</f>
        <v>834</v>
      </c>
      <c r="H34" s="370">
        <f>SUM(H27:H33)</f>
        <v>58</v>
      </c>
      <c r="I34" s="388">
        <f>SUM(I27:I33)</f>
        <v>776</v>
      </c>
      <c r="J34" s="639">
        <f t="shared" si="3"/>
        <v>1.0237467018469657</v>
      </c>
      <c r="K34" s="380">
        <f>SUM(K27:K33)</f>
        <v>3854567</v>
      </c>
      <c r="L34" s="383">
        <f>SUM(L27:L33)</f>
        <v>3627593</v>
      </c>
      <c r="M34" s="639">
        <f t="shared" si="4"/>
        <v>0.94111556499082771</v>
      </c>
      <c r="N34" s="449">
        <f t="shared" si="5"/>
        <v>4674.7332474226805</v>
      </c>
    </row>
    <row r="35" spans="1:14" s="266" customFormat="1" ht="9" customHeight="1" x14ac:dyDescent="0.25">
      <c r="A35" s="275"/>
      <c r="B35" s="320"/>
      <c r="C35" s="320"/>
      <c r="D35" s="384"/>
      <c r="E35" s="384"/>
      <c r="F35" s="384"/>
      <c r="G35" s="384"/>
      <c r="H35" s="384"/>
      <c r="I35" s="384"/>
      <c r="J35" s="384"/>
      <c r="K35" s="385"/>
      <c r="L35" s="386"/>
      <c r="M35" s="384"/>
      <c r="N35" s="384"/>
    </row>
    <row r="36" spans="1:14" s="266" customFormat="1" ht="18" customHeight="1" x14ac:dyDescent="0.25">
      <c r="A36" s="275"/>
      <c r="B36" s="1101" t="s">
        <v>304</v>
      </c>
      <c r="C36" s="1101"/>
      <c r="D36" s="370">
        <f>SUM(E36+F36)</f>
        <v>7468</v>
      </c>
      <c r="E36" s="378">
        <f>SUM(E25+E34)</f>
        <v>837</v>
      </c>
      <c r="F36" s="436">
        <f>SUM(F25+F34)</f>
        <v>6631</v>
      </c>
      <c r="G36" s="370">
        <f>SUM(H36+I36)</f>
        <v>8050</v>
      </c>
      <c r="H36" s="378">
        <f>SUM(H25+H34)</f>
        <v>1044</v>
      </c>
      <c r="I36" s="382">
        <f>SUM(I25+I34)</f>
        <v>7006</v>
      </c>
      <c r="J36" s="434">
        <f>SUM(I36)/F36</f>
        <v>1.0565525561755391</v>
      </c>
      <c r="K36" s="380">
        <f>SUM(K25+K34)</f>
        <v>13398460</v>
      </c>
      <c r="L36" s="383">
        <f>SUM(L25+L34)</f>
        <v>17444586</v>
      </c>
      <c r="M36" s="434">
        <f>SUM(L36)/K36</f>
        <v>1.3019844071632114</v>
      </c>
      <c r="N36" s="449">
        <f>IF(I36=0,"",L36/I36)</f>
        <v>2489.9494718812448</v>
      </c>
    </row>
    <row r="37" spans="1:14" s="266" customFormat="1" ht="18" customHeight="1" x14ac:dyDescent="0.25">
      <c r="A37" s="275"/>
      <c r="B37" s="420"/>
      <c r="C37" s="420"/>
      <c r="D37" s="410"/>
      <c r="E37" s="418"/>
      <c r="F37" s="421"/>
      <c r="G37" s="410"/>
      <c r="H37" s="418"/>
      <c r="I37" s="421"/>
      <c r="J37" s="487"/>
      <c r="K37" s="386"/>
      <c r="L37" s="386"/>
      <c r="M37" s="487"/>
      <c r="N37" s="480"/>
    </row>
    <row r="38" spans="1:14" s="266" customFormat="1" ht="18" customHeight="1" x14ac:dyDescent="0.25">
      <c r="A38" s="275"/>
      <c r="B38" s="420"/>
      <c r="C38" s="420"/>
      <c r="D38" s="410"/>
      <c r="E38" s="418"/>
      <c r="F38" s="421"/>
      <c r="G38" s="410"/>
      <c r="H38" s="418"/>
      <c r="I38" s="421"/>
      <c r="J38" s="487"/>
      <c r="K38" s="386"/>
      <c r="L38" s="386"/>
      <c r="M38" s="487"/>
      <c r="N38" s="480"/>
    </row>
    <row r="39" spans="1:14" s="266" customFormat="1" ht="12" customHeight="1" x14ac:dyDescent="0.25">
      <c r="A39" s="275"/>
      <c r="B39" s="1102"/>
      <c r="C39" s="1102"/>
      <c r="D39" s="1102"/>
      <c r="E39" s="1102"/>
      <c r="F39" s="1102"/>
      <c r="G39" s="1102"/>
      <c r="H39" s="1102"/>
      <c r="I39" s="1102"/>
      <c r="J39" s="1102"/>
      <c r="K39" s="1102"/>
      <c r="L39" s="1102"/>
      <c r="M39" s="1102"/>
      <c r="N39" s="307"/>
    </row>
    <row r="40" spans="1:14" s="266" customFormat="1" ht="12" customHeight="1" x14ac:dyDescent="0.25">
      <c r="A40" s="275"/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</row>
    <row r="41" spans="1:14" s="266" customFormat="1" ht="16.899999999999999" customHeight="1" x14ac:dyDescent="0.25">
      <c r="A41" s="275"/>
      <c r="B41" s="1249" t="s">
        <v>84</v>
      </c>
      <c r="C41" s="1109" t="s">
        <v>209</v>
      </c>
      <c r="D41" s="1112" t="s">
        <v>52</v>
      </c>
      <c r="E41" s="1113"/>
      <c r="F41" s="1113"/>
      <c r="G41" s="1113"/>
      <c r="H41" s="1113"/>
      <c r="I41" s="1113"/>
      <c r="J41" s="1113"/>
      <c r="K41" s="1113"/>
      <c r="L41" s="1113"/>
      <c r="M41" s="1113"/>
      <c r="N41" s="1117"/>
    </row>
    <row r="42" spans="1:14" s="266" customFormat="1" ht="15.6" customHeight="1" x14ac:dyDescent="0.25">
      <c r="A42" s="275"/>
      <c r="B42" s="1250"/>
      <c r="C42" s="1110"/>
      <c r="D42" s="1097" t="s">
        <v>195</v>
      </c>
      <c r="E42" s="1343"/>
      <c r="F42" s="1343"/>
      <c r="G42" s="1343"/>
      <c r="H42" s="1343"/>
      <c r="I42" s="1098"/>
      <c r="J42" s="1344" t="str">
        <f>J9</f>
        <v>Indeks19/18</v>
      </c>
      <c r="K42" s="1343" t="s">
        <v>217</v>
      </c>
      <c r="L42" s="1098"/>
      <c r="M42" s="1118" t="str">
        <f>J42</f>
        <v>Indeks19/18</v>
      </c>
      <c r="N42" s="1137" t="s">
        <v>302</v>
      </c>
    </row>
    <row r="43" spans="1:14" s="266" customFormat="1" ht="19.149999999999999" customHeight="1" x14ac:dyDescent="0.25">
      <c r="A43" s="275"/>
      <c r="B43" s="1250"/>
      <c r="C43" s="1110"/>
      <c r="D43" s="1123" t="str">
        <f>D10</f>
        <v>I-I-2018</v>
      </c>
      <c r="E43" s="1339"/>
      <c r="F43" s="1124"/>
      <c r="G43" s="1339" t="str">
        <f>G10</f>
        <v>I-I-2019</v>
      </c>
      <c r="H43" s="1339"/>
      <c r="I43" s="1124"/>
      <c r="J43" s="1344"/>
      <c r="K43" s="1000" t="str">
        <f>D43</f>
        <v>I-I-2018</v>
      </c>
      <c r="L43" s="1000" t="str">
        <f>G43</f>
        <v>I-I-2019</v>
      </c>
      <c r="M43" s="1118"/>
      <c r="N43" s="1118"/>
    </row>
    <row r="44" spans="1:14" s="266" customFormat="1" ht="19.149999999999999" customHeight="1" x14ac:dyDescent="0.25">
      <c r="A44" s="275"/>
      <c r="B44" s="1251"/>
      <c r="C44" s="1111"/>
      <c r="D44" s="524" t="s">
        <v>124</v>
      </c>
      <c r="E44" s="351" t="s">
        <v>275</v>
      </c>
      <c r="F44" s="351" t="s">
        <v>217</v>
      </c>
      <c r="G44" s="524" t="s">
        <v>124</v>
      </c>
      <c r="H44" s="351" t="s">
        <v>275</v>
      </c>
      <c r="I44" s="351" t="s">
        <v>217</v>
      </c>
      <c r="J44" s="1213"/>
      <c r="K44" s="369" t="s">
        <v>217</v>
      </c>
      <c r="L44" s="369" t="s">
        <v>217</v>
      </c>
      <c r="M44" s="1119"/>
      <c r="N44" s="1119"/>
    </row>
    <row r="45" spans="1:14" s="266" customFormat="1" ht="9" customHeight="1" x14ac:dyDescent="0.25">
      <c r="A45" s="275"/>
      <c r="B45" s="396"/>
      <c r="C45" s="397"/>
      <c r="D45" s="397"/>
      <c r="E45" s="397"/>
      <c r="F45" s="397"/>
      <c r="G45" s="397"/>
      <c r="H45" s="397"/>
      <c r="I45" s="397"/>
      <c r="J45" s="397"/>
      <c r="K45" s="398"/>
      <c r="L45" s="398"/>
      <c r="M45" s="398"/>
      <c r="N45" s="399"/>
    </row>
    <row r="46" spans="1:14" s="266" customFormat="1" ht="16.899999999999999" customHeight="1" x14ac:dyDescent="0.25">
      <c r="A46" s="275"/>
      <c r="B46" s="287" t="s">
        <v>53</v>
      </c>
      <c r="C46" s="929" t="s">
        <v>324</v>
      </c>
      <c r="D46" s="370">
        <v>70</v>
      </c>
      <c r="E46" s="691">
        <v>28</v>
      </c>
      <c r="F46" s="371">
        <v>42</v>
      </c>
      <c r="G46" s="370">
        <v>67</v>
      </c>
      <c r="H46" s="691">
        <v>3</v>
      </c>
      <c r="I46" s="375">
        <v>64</v>
      </c>
      <c r="J46" s="640">
        <f>IF(F46=0,"",I46/F46)</f>
        <v>1.5238095238095237</v>
      </c>
      <c r="K46" s="373">
        <v>77284</v>
      </c>
      <c r="L46" s="376">
        <v>165445</v>
      </c>
      <c r="M46" s="640">
        <f t="shared" ref="M46:M58" si="6">IF(K46=0,"",L46/K46)</f>
        <v>2.1407406448941568</v>
      </c>
      <c r="N46" s="446">
        <f t="shared" ref="N46:N58" si="7">IF(I46=0,"",L46/I46)</f>
        <v>2585.078125</v>
      </c>
    </row>
    <row r="47" spans="1:14" s="266" customFormat="1" ht="16.899999999999999" customHeight="1" x14ac:dyDescent="0.25">
      <c r="A47" s="275"/>
      <c r="B47" s="287" t="s">
        <v>55</v>
      </c>
      <c r="C47" s="298" t="s">
        <v>330</v>
      </c>
      <c r="D47" s="370">
        <v>126</v>
      </c>
      <c r="E47" s="691">
        <v>40</v>
      </c>
      <c r="F47" s="371">
        <v>86</v>
      </c>
      <c r="G47" s="370">
        <v>146</v>
      </c>
      <c r="H47" s="691">
        <v>45</v>
      </c>
      <c r="I47" s="375">
        <v>101</v>
      </c>
      <c r="J47" s="640">
        <f t="shared" ref="J47:J67" si="8">IF(F47=0,"",I47/F47)</f>
        <v>1.1744186046511629</v>
      </c>
      <c r="K47" s="373">
        <v>203879</v>
      </c>
      <c r="L47" s="376">
        <v>221194</v>
      </c>
      <c r="M47" s="640">
        <f t="shared" si="6"/>
        <v>1.0849278248372809</v>
      </c>
      <c r="N47" s="446">
        <f t="shared" si="7"/>
        <v>2190.0396039603961</v>
      </c>
    </row>
    <row r="48" spans="1:14" s="266" customFormat="1" ht="16.899999999999999" customHeight="1" x14ac:dyDescent="0.25">
      <c r="A48" s="275"/>
      <c r="B48" s="288" t="s">
        <v>57</v>
      </c>
      <c r="C48" s="299" t="s">
        <v>163</v>
      </c>
      <c r="D48" s="370">
        <v>8</v>
      </c>
      <c r="E48" s="691">
        <v>2</v>
      </c>
      <c r="F48" s="371">
        <v>6</v>
      </c>
      <c r="G48" s="370">
        <v>8</v>
      </c>
      <c r="H48" s="691">
        <v>1</v>
      </c>
      <c r="I48" s="375">
        <v>7</v>
      </c>
      <c r="J48" s="640">
        <f t="shared" si="8"/>
        <v>1.1666666666666667</v>
      </c>
      <c r="K48" s="373">
        <v>8595</v>
      </c>
      <c r="L48" s="376">
        <v>11107</v>
      </c>
      <c r="M48" s="640">
        <f t="shared" si="6"/>
        <v>1.292262943571844</v>
      </c>
      <c r="N48" s="446">
        <f t="shared" si="7"/>
        <v>1586.7142857142858</v>
      </c>
    </row>
    <row r="49" spans="1:15" s="266" customFormat="1" ht="16.899999999999999" customHeight="1" x14ac:dyDescent="0.25">
      <c r="A49" s="275"/>
      <c r="B49" s="288" t="s">
        <v>59</v>
      </c>
      <c r="C49" s="299" t="s">
        <v>164</v>
      </c>
      <c r="D49" s="370">
        <v>0</v>
      </c>
      <c r="E49" s="691">
        <v>0</v>
      </c>
      <c r="F49" s="371">
        <v>0</v>
      </c>
      <c r="G49" s="370">
        <v>21</v>
      </c>
      <c r="H49" s="691">
        <v>2</v>
      </c>
      <c r="I49" s="375">
        <v>19</v>
      </c>
      <c r="J49" s="640" t="str">
        <f t="shared" si="8"/>
        <v/>
      </c>
      <c r="K49" s="373">
        <v>0</v>
      </c>
      <c r="L49" s="376">
        <v>24466</v>
      </c>
      <c r="M49" s="640" t="str">
        <f t="shared" si="6"/>
        <v/>
      </c>
      <c r="N49" s="446">
        <f t="shared" si="7"/>
        <v>1287.6842105263158</v>
      </c>
    </row>
    <row r="50" spans="1:15" s="266" customFormat="1" ht="16.899999999999999" customHeight="1" x14ac:dyDescent="0.25">
      <c r="A50" s="275"/>
      <c r="B50" s="287" t="s">
        <v>61</v>
      </c>
      <c r="C50" s="299" t="s">
        <v>165</v>
      </c>
      <c r="D50" s="370">
        <v>38</v>
      </c>
      <c r="E50" s="691">
        <v>4</v>
      </c>
      <c r="F50" s="371">
        <v>34</v>
      </c>
      <c r="G50" s="370">
        <v>33</v>
      </c>
      <c r="H50" s="691">
        <v>2</v>
      </c>
      <c r="I50" s="375">
        <v>31</v>
      </c>
      <c r="J50" s="640">
        <f t="shared" si="8"/>
        <v>0.91176470588235292</v>
      </c>
      <c r="K50" s="373">
        <v>56350</v>
      </c>
      <c r="L50" s="376">
        <v>53068</v>
      </c>
      <c r="M50" s="640">
        <f t="shared" si="6"/>
        <v>0.941756876663709</v>
      </c>
      <c r="N50" s="446">
        <f t="shared" si="7"/>
        <v>1711.8709677419354</v>
      </c>
    </row>
    <row r="51" spans="1:15" s="266" customFormat="1" ht="16.899999999999999" customHeight="1" x14ac:dyDescent="0.25">
      <c r="A51" s="275"/>
      <c r="B51" s="288" t="s">
        <v>63</v>
      </c>
      <c r="C51" s="299" t="s">
        <v>166</v>
      </c>
      <c r="D51" s="370">
        <v>87</v>
      </c>
      <c r="E51" s="691">
        <v>12</v>
      </c>
      <c r="F51" s="371">
        <v>75</v>
      </c>
      <c r="G51" s="370">
        <v>117</v>
      </c>
      <c r="H51" s="691">
        <v>29</v>
      </c>
      <c r="I51" s="375">
        <v>88</v>
      </c>
      <c r="J51" s="640">
        <f t="shared" si="8"/>
        <v>1.1733333333333333</v>
      </c>
      <c r="K51" s="373">
        <v>135526</v>
      </c>
      <c r="L51" s="376">
        <v>240650</v>
      </c>
      <c r="M51" s="640">
        <f t="shared" si="6"/>
        <v>1.7756740404055311</v>
      </c>
      <c r="N51" s="446">
        <f t="shared" si="7"/>
        <v>2734.659090909091</v>
      </c>
    </row>
    <row r="52" spans="1:15" s="266" customFormat="1" ht="16.899999999999999" customHeight="1" x14ac:dyDescent="0.25">
      <c r="A52" s="275"/>
      <c r="B52" s="288" t="s">
        <v>65</v>
      </c>
      <c r="C52" s="299" t="s">
        <v>167</v>
      </c>
      <c r="D52" s="370">
        <v>0</v>
      </c>
      <c r="E52" s="691">
        <v>0</v>
      </c>
      <c r="F52" s="371">
        <v>0</v>
      </c>
      <c r="G52" s="370">
        <v>13</v>
      </c>
      <c r="H52" s="691">
        <v>0</v>
      </c>
      <c r="I52" s="375">
        <v>13</v>
      </c>
      <c r="J52" s="640" t="str">
        <f t="shared" si="8"/>
        <v/>
      </c>
      <c r="K52" s="373">
        <v>0</v>
      </c>
      <c r="L52" s="376">
        <v>8967</v>
      </c>
      <c r="M52" s="640" t="str">
        <f t="shared" si="6"/>
        <v/>
      </c>
      <c r="N52" s="446">
        <f t="shared" si="7"/>
        <v>689.76923076923072</v>
      </c>
    </row>
    <row r="53" spans="1:15" s="266" customFormat="1" ht="16.899999999999999" customHeight="1" x14ac:dyDescent="0.25">
      <c r="A53" s="275"/>
      <c r="B53" s="953" t="s">
        <v>66</v>
      </c>
      <c r="C53" s="299" t="s">
        <v>168</v>
      </c>
      <c r="D53" s="370">
        <v>35</v>
      </c>
      <c r="E53" s="691">
        <v>12</v>
      </c>
      <c r="F53" s="371">
        <v>23</v>
      </c>
      <c r="G53" s="370">
        <v>52</v>
      </c>
      <c r="H53" s="691">
        <v>8</v>
      </c>
      <c r="I53" s="375">
        <v>44</v>
      </c>
      <c r="J53" s="640">
        <f t="shared" si="8"/>
        <v>1.9130434782608696</v>
      </c>
      <c r="K53" s="373">
        <v>75673</v>
      </c>
      <c r="L53" s="376">
        <v>70446</v>
      </c>
      <c r="M53" s="640">
        <f t="shared" si="6"/>
        <v>0.93092648632933805</v>
      </c>
      <c r="N53" s="446">
        <f t="shared" si="7"/>
        <v>1601.0454545454545</v>
      </c>
    </row>
    <row r="54" spans="1:15" s="266" customFormat="1" ht="16.899999999999999" customHeight="1" x14ac:dyDescent="0.25">
      <c r="A54" s="275"/>
      <c r="B54" s="953" t="s">
        <v>67</v>
      </c>
      <c r="C54" s="299" t="s">
        <v>169</v>
      </c>
      <c r="D54" s="370">
        <v>0</v>
      </c>
      <c r="E54" s="691">
        <v>0</v>
      </c>
      <c r="F54" s="371">
        <v>0</v>
      </c>
      <c r="G54" s="370">
        <v>0</v>
      </c>
      <c r="H54" s="691">
        <v>0</v>
      </c>
      <c r="I54" s="375">
        <v>0</v>
      </c>
      <c r="J54" s="640" t="str">
        <f t="shared" si="8"/>
        <v/>
      </c>
      <c r="K54" s="373">
        <v>0</v>
      </c>
      <c r="L54" s="376">
        <v>0</v>
      </c>
      <c r="M54" s="640" t="str">
        <f t="shared" si="6"/>
        <v/>
      </c>
      <c r="N54" s="446" t="str">
        <f t="shared" si="7"/>
        <v/>
      </c>
    </row>
    <row r="55" spans="1:15" s="266" customFormat="1" ht="16.899999999999999" customHeight="1" x14ac:dyDescent="0.25">
      <c r="A55" s="275"/>
      <c r="B55" s="288" t="s">
        <v>22</v>
      </c>
      <c r="C55" s="299" t="s">
        <v>170</v>
      </c>
      <c r="D55" s="370">
        <v>173</v>
      </c>
      <c r="E55" s="691">
        <v>27</v>
      </c>
      <c r="F55" s="371">
        <v>146</v>
      </c>
      <c r="G55" s="370">
        <v>200</v>
      </c>
      <c r="H55" s="691">
        <v>50</v>
      </c>
      <c r="I55" s="375">
        <v>150</v>
      </c>
      <c r="J55" s="640">
        <f t="shared" si="8"/>
        <v>1.0273972602739727</v>
      </c>
      <c r="K55" s="373">
        <v>178828</v>
      </c>
      <c r="L55" s="376">
        <v>169653</v>
      </c>
      <c r="M55" s="640">
        <f t="shared" si="6"/>
        <v>0.94869371686760462</v>
      </c>
      <c r="N55" s="446">
        <f t="shared" si="7"/>
        <v>1131.02</v>
      </c>
      <c r="O55" s="798"/>
    </row>
    <row r="56" spans="1:15" s="266" customFormat="1" ht="16.899999999999999" customHeight="1" x14ac:dyDescent="0.25">
      <c r="A56" s="275"/>
      <c r="B56" s="288" t="s">
        <v>24</v>
      </c>
      <c r="C56" s="299" t="s">
        <v>71</v>
      </c>
      <c r="D56" s="370">
        <v>9</v>
      </c>
      <c r="E56" s="691">
        <v>2</v>
      </c>
      <c r="F56" s="371">
        <v>7</v>
      </c>
      <c r="G56" s="370"/>
      <c r="H56" s="691"/>
      <c r="I56" s="375"/>
      <c r="J56" s="640">
        <f t="shared" si="8"/>
        <v>0</v>
      </c>
      <c r="K56" s="373">
        <v>8134</v>
      </c>
      <c r="L56" s="376"/>
      <c r="M56" s="640">
        <f t="shared" si="6"/>
        <v>0</v>
      </c>
      <c r="N56" s="446" t="str">
        <f t="shared" si="7"/>
        <v/>
      </c>
    </row>
    <row r="57" spans="1:15" s="266" customFormat="1" ht="16.899999999999999" customHeight="1" x14ac:dyDescent="0.25">
      <c r="A57" s="275"/>
      <c r="B57" s="953" t="s">
        <v>26</v>
      </c>
      <c r="C57" s="299" t="s">
        <v>328</v>
      </c>
      <c r="D57" s="370">
        <v>17</v>
      </c>
      <c r="E57" s="691">
        <v>2</v>
      </c>
      <c r="F57" s="371">
        <v>15</v>
      </c>
      <c r="G57" s="370">
        <v>7</v>
      </c>
      <c r="H57" s="691">
        <v>3</v>
      </c>
      <c r="I57" s="375">
        <v>4</v>
      </c>
      <c r="J57" s="640">
        <f>IF(F57=0,"",I57/F57)</f>
        <v>0.26666666666666666</v>
      </c>
      <c r="K57" s="373">
        <v>7590</v>
      </c>
      <c r="L57" s="376">
        <v>2508</v>
      </c>
      <c r="M57" s="640">
        <f t="shared" si="6"/>
        <v>0.33043478260869563</v>
      </c>
      <c r="N57" s="446">
        <f t="shared" si="7"/>
        <v>627</v>
      </c>
    </row>
    <row r="58" spans="1:15" s="266" customFormat="1" ht="18" customHeight="1" x14ac:dyDescent="0.25">
      <c r="A58" s="275"/>
      <c r="B58" s="1257" t="s">
        <v>213</v>
      </c>
      <c r="C58" s="1257"/>
      <c r="D58" s="378">
        <f>SUM(D46:D57)</f>
        <v>563</v>
      </c>
      <c r="E58" s="378">
        <f>SUM(E46:E57)</f>
        <v>129</v>
      </c>
      <c r="F58" s="379">
        <f>SUM(F46:F57)</f>
        <v>434</v>
      </c>
      <c r="G58" s="370">
        <f>SUM(H58+I58)</f>
        <v>664</v>
      </c>
      <c r="H58" s="378">
        <f>SUM(H46:H57)</f>
        <v>143</v>
      </c>
      <c r="I58" s="382">
        <f>SUM(I46:I57)</f>
        <v>521</v>
      </c>
      <c r="J58" s="639">
        <f t="shared" si="8"/>
        <v>1.2004608294930876</v>
      </c>
      <c r="K58" s="380">
        <f>SUM(K46:K57)</f>
        <v>751859</v>
      </c>
      <c r="L58" s="383">
        <f>SUM(L46:L57)</f>
        <v>967504</v>
      </c>
      <c r="M58" s="639">
        <f t="shared" si="6"/>
        <v>1.2868157460374885</v>
      </c>
      <c r="N58" s="449">
        <f t="shared" si="7"/>
        <v>1857.0134357005759</v>
      </c>
    </row>
    <row r="59" spans="1:15" s="266" customFormat="1" ht="9" customHeight="1" x14ac:dyDescent="0.25">
      <c r="A59" s="275"/>
      <c r="B59" s="320"/>
      <c r="C59" s="320"/>
      <c r="D59" s="447"/>
      <c r="E59" s="447"/>
      <c r="F59" s="447"/>
      <c r="G59" s="447"/>
      <c r="H59" s="447"/>
      <c r="I59" s="447"/>
      <c r="J59" s="447"/>
      <c r="K59" s="416"/>
      <c r="L59" s="416"/>
      <c r="M59" s="448"/>
      <c r="N59" s="438"/>
    </row>
    <row r="60" spans="1:15" s="266" customFormat="1" ht="16.899999999999999" customHeight="1" x14ac:dyDescent="0.25">
      <c r="A60" s="275"/>
      <c r="B60" s="953" t="s">
        <v>53</v>
      </c>
      <c r="C60" s="929" t="s">
        <v>324</v>
      </c>
      <c r="D60" s="370">
        <v>0</v>
      </c>
      <c r="E60" s="691">
        <v>0</v>
      </c>
      <c r="F60" s="371">
        <v>0</v>
      </c>
      <c r="G60" s="370">
        <v>0</v>
      </c>
      <c r="H60" s="691">
        <v>0</v>
      </c>
      <c r="I60" s="375">
        <v>0</v>
      </c>
      <c r="J60" s="640" t="str">
        <f t="shared" si="8"/>
        <v/>
      </c>
      <c r="K60" s="371">
        <v>0</v>
      </c>
      <c r="L60" s="375">
        <v>0</v>
      </c>
      <c r="M60" s="640" t="str">
        <f t="shared" ref="M60:M67" si="9">IF(K60=0,"",L60/K60)</f>
        <v/>
      </c>
      <c r="N60" s="446" t="str">
        <f t="shared" ref="N60:N67" si="10">IF(I60=0,"",L60/I60)</f>
        <v/>
      </c>
    </row>
    <row r="61" spans="1:15" s="266" customFormat="1" ht="16.899999999999999" customHeight="1" x14ac:dyDescent="0.25">
      <c r="A61" s="275"/>
      <c r="B61" s="953" t="s">
        <v>55</v>
      </c>
      <c r="C61" s="299" t="s">
        <v>165</v>
      </c>
      <c r="D61" s="370">
        <v>0</v>
      </c>
      <c r="E61" s="691">
        <v>0</v>
      </c>
      <c r="F61" s="371">
        <v>0</v>
      </c>
      <c r="G61" s="370">
        <v>1</v>
      </c>
      <c r="H61" s="691">
        <v>0</v>
      </c>
      <c r="I61" s="375">
        <v>1</v>
      </c>
      <c r="J61" s="640" t="str">
        <f t="shared" si="8"/>
        <v/>
      </c>
      <c r="K61" s="371">
        <v>0</v>
      </c>
      <c r="L61" s="375">
        <v>3703</v>
      </c>
      <c r="M61" s="640" t="str">
        <f t="shared" si="9"/>
        <v/>
      </c>
      <c r="N61" s="446">
        <f t="shared" si="10"/>
        <v>3703</v>
      </c>
    </row>
    <row r="62" spans="1:15" s="266" customFormat="1" ht="16.899999999999999" customHeight="1" x14ac:dyDescent="0.25">
      <c r="A62" s="275"/>
      <c r="B62" s="953" t="s">
        <v>57</v>
      </c>
      <c r="C62" s="299" t="s">
        <v>167</v>
      </c>
      <c r="D62" s="370">
        <v>0</v>
      </c>
      <c r="E62" s="691">
        <v>0</v>
      </c>
      <c r="F62" s="371">
        <v>0</v>
      </c>
      <c r="G62" s="370">
        <v>0</v>
      </c>
      <c r="H62" s="691">
        <v>0</v>
      </c>
      <c r="I62" s="375">
        <v>0</v>
      </c>
      <c r="J62" s="640" t="str">
        <f t="shared" si="8"/>
        <v/>
      </c>
      <c r="K62" s="371">
        <v>0</v>
      </c>
      <c r="L62" s="375">
        <v>0</v>
      </c>
      <c r="M62" s="640" t="str">
        <f t="shared" si="9"/>
        <v/>
      </c>
      <c r="N62" s="446" t="str">
        <f t="shared" si="10"/>
        <v/>
      </c>
    </row>
    <row r="63" spans="1:15" s="266" customFormat="1" ht="16.899999999999999" customHeight="1" x14ac:dyDescent="0.25">
      <c r="A63" s="275"/>
      <c r="B63" s="953" t="s">
        <v>59</v>
      </c>
      <c r="C63" s="299" t="s">
        <v>168</v>
      </c>
      <c r="D63" s="370">
        <v>0</v>
      </c>
      <c r="E63" s="691">
        <v>0</v>
      </c>
      <c r="F63" s="371">
        <v>0</v>
      </c>
      <c r="G63" s="370">
        <v>0</v>
      </c>
      <c r="H63" s="691">
        <v>0</v>
      </c>
      <c r="I63" s="375">
        <v>0</v>
      </c>
      <c r="J63" s="640" t="str">
        <f t="shared" si="8"/>
        <v/>
      </c>
      <c r="K63" s="371">
        <v>0</v>
      </c>
      <c r="L63" s="375">
        <v>0</v>
      </c>
      <c r="M63" s="640" t="str">
        <f t="shared" si="9"/>
        <v/>
      </c>
      <c r="N63" s="446" t="str">
        <f t="shared" si="10"/>
        <v/>
      </c>
    </row>
    <row r="64" spans="1:15" s="266" customFormat="1" ht="16.899999999999999" customHeight="1" x14ac:dyDescent="0.25">
      <c r="A64" s="275"/>
      <c r="B64" s="953" t="s">
        <v>61</v>
      </c>
      <c r="C64" s="299" t="s">
        <v>169</v>
      </c>
      <c r="D64" s="370">
        <v>2</v>
      </c>
      <c r="E64" s="691">
        <v>0</v>
      </c>
      <c r="F64" s="371">
        <v>2</v>
      </c>
      <c r="G64" s="370">
        <v>5</v>
      </c>
      <c r="H64" s="691">
        <v>0</v>
      </c>
      <c r="I64" s="375">
        <v>5</v>
      </c>
      <c r="J64" s="640">
        <f t="shared" si="8"/>
        <v>2.5</v>
      </c>
      <c r="K64" s="371">
        <v>7302</v>
      </c>
      <c r="L64" s="375">
        <v>6731</v>
      </c>
      <c r="M64" s="640">
        <f t="shared" si="9"/>
        <v>0.92180224596001092</v>
      </c>
      <c r="N64" s="446">
        <f t="shared" si="10"/>
        <v>1346.2</v>
      </c>
    </row>
    <row r="65" spans="1:17" s="266" customFormat="1" ht="16.899999999999999" customHeight="1" x14ac:dyDescent="0.25">
      <c r="A65" s="275"/>
      <c r="B65" s="953" t="s">
        <v>63</v>
      </c>
      <c r="C65" s="299" t="s">
        <v>170</v>
      </c>
      <c r="D65" s="370">
        <v>31</v>
      </c>
      <c r="E65" s="691">
        <v>8</v>
      </c>
      <c r="F65" s="371">
        <v>23</v>
      </c>
      <c r="G65" s="370">
        <v>31</v>
      </c>
      <c r="H65" s="691">
        <v>10</v>
      </c>
      <c r="I65" s="375">
        <v>21</v>
      </c>
      <c r="J65" s="640">
        <f t="shared" si="8"/>
        <v>0.91304347826086951</v>
      </c>
      <c r="K65" s="371">
        <v>65657</v>
      </c>
      <c r="L65" s="375">
        <v>103734</v>
      </c>
      <c r="M65" s="640">
        <f t="shared" si="9"/>
        <v>1.5799381634859955</v>
      </c>
      <c r="N65" s="446">
        <f t="shared" si="10"/>
        <v>4939.7142857142853</v>
      </c>
    </row>
    <row r="66" spans="1:17" s="266" customFormat="1" ht="16.899999999999999" customHeight="1" x14ac:dyDescent="0.25">
      <c r="A66" s="275"/>
      <c r="B66" s="953" t="s">
        <v>65</v>
      </c>
      <c r="C66" s="299" t="s">
        <v>328</v>
      </c>
      <c r="D66" s="370">
        <v>24</v>
      </c>
      <c r="E66" s="691">
        <v>7</v>
      </c>
      <c r="F66" s="371">
        <v>17</v>
      </c>
      <c r="G66" s="370">
        <v>27</v>
      </c>
      <c r="H66" s="691">
        <v>6</v>
      </c>
      <c r="I66" s="375">
        <v>21</v>
      </c>
      <c r="J66" s="640">
        <f>IF(F66=0,"",I66/F66)</f>
        <v>1.2352941176470589</v>
      </c>
      <c r="K66" s="371">
        <v>48707</v>
      </c>
      <c r="L66" s="375">
        <v>64040</v>
      </c>
      <c r="M66" s="640">
        <f t="shared" si="9"/>
        <v>1.3148007473258463</v>
      </c>
      <c r="N66" s="446">
        <f t="shared" si="10"/>
        <v>3049.5238095238096</v>
      </c>
    </row>
    <row r="67" spans="1:17" s="266" customFormat="1" ht="18" customHeight="1" x14ac:dyDescent="0.25">
      <c r="A67" s="275"/>
      <c r="B67" s="1257" t="s">
        <v>214</v>
      </c>
      <c r="C67" s="1257"/>
      <c r="D67" s="370">
        <f>SUM(E67+F67)</f>
        <v>57</v>
      </c>
      <c r="E67" s="370">
        <f>SUM(E60:E66)</f>
        <v>15</v>
      </c>
      <c r="F67" s="387">
        <f>SUM(F60:F66)</f>
        <v>42</v>
      </c>
      <c r="G67" s="370">
        <f>SUM(H67+I67)</f>
        <v>64</v>
      </c>
      <c r="H67" s="370">
        <f>SUM(H60:H66)</f>
        <v>16</v>
      </c>
      <c r="I67" s="388">
        <f>SUM(I60:I66)</f>
        <v>48</v>
      </c>
      <c r="J67" s="639">
        <f t="shared" si="8"/>
        <v>1.1428571428571428</v>
      </c>
      <c r="K67" s="380">
        <f>SUM(K60:K66)</f>
        <v>121666</v>
      </c>
      <c r="L67" s="383">
        <f>SUM(L60:L66)</f>
        <v>178208</v>
      </c>
      <c r="M67" s="639">
        <f t="shared" si="9"/>
        <v>1.464731313596239</v>
      </c>
      <c r="N67" s="449">
        <f t="shared" si="10"/>
        <v>3712.6666666666665</v>
      </c>
    </row>
    <row r="68" spans="1:17" s="266" customFormat="1" ht="9" customHeight="1" x14ac:dyDescent="0.25">
      <c r="A68" s="275"/>
      <c r="B68" s="320"/>
      <c r="C68" s="320"/>
      <c r="D68" s="384"/>
      <c r="E68" s="384"/>
      <c r="F68" s="384"/>
      <c r="G68" s="384"/>
      <c r="H68" s="384"/>
      <c r="I68" s="384"/>
      <c r="J68" s="384"/>
      <c r="K68" s="385"/>
      <c r="L68" s="386"/>
      <c r="M68" s="384"/>
      <c r="N68" s="384"/>
    </row>
    <row r="69" spans="1:17" s="266" customFormat="1" ht="18" customHeight="1" x14ac:dyDescent="0.25">
      <c r="A69" s="275"/>
      <c r="B69" s="1101" t="s">
        <v>304</v>
      </c>
      <c r="C69" s="1101"/>
      <c r="D69" s="370">
        <f>SUM(E69+F69)</f>
        <v>620</v>
      </c>
      <c r="E69" s="378">
        <f>SUM(E58+E67)</f>
        <v>144</v>
      </c>
      <c r="F69" s="436">
        <f>SUM(F58+F67)</f>
        <v>476</v>
      </c>
      <c r="G69" s="370">
        <f>SUM(H69+I69)</f>
        <v>728</v>
      </c>
      <c r="H69" s="378">
        <f>SUM(H58+H67)</f>
        <v>159</v>
      </c>
      <c r="I69" s="382">
        <f>SUM(I58+I67)</f>
        <v>569</v>
      </c>
      <c r="J69" s="434">
        <f>SUM(I69)/F69</f>
        <v>1.1953781512605042</v>
      </c>
      <c r="K69" s="380">
        <f>SUM(K58+K67)</f>
        <v>873525</v>
      </c>
      <c r="L69" s="383">
        <f>SUM(L58+L67)</f>
        <v>1145712</v>
      </c>
      <c r="M69" s="434">
        <f>SUM(L69)/K69</f>
        <v>1.3115961191723191</v>
      </c>
      <c r="N69" s="449">
        <f>IF(I69=0,"",L69/I69)</f>
        <v>2013.5536028119509</v>
      </c>
    </row>
    <row r="70" spans="1:17" s="266" customFormat="1" ht="9" customHeight="1" x14ac:dyDescent="0.25">
      <c r="A70" s="275"/>
      <c r="B70" s="320"/>
      <c r="C70" s="320"/>
      <c r="D70" s="384"/>
      <c r="E70" s="384"/>
      <c r="F70" s="384"/>
      <c r="G70" s="384"/>
      <c r="H70" s="384"/>
      <c r="I70" s="384"/>
      <c r="J70" s="384"/>
      <c r="K70" s="385"/>
      <c r="L70" s="386"/>
      <c r="M70" s="384"/>
      <c r="N70" s="384"/>
    </row>
    <row r="71" spans="1:17" s="341" customFormat="1" ht="19.149999999999999" customHeight="1" x14ac:dyDescent="0.25">
      <c r="A71" s="451"/>
      <c r="B71" s="320"/>
      <c r="C71" s="320"/>
      <c r="D71" s="320"/>
      <c r="E71" s="320"/>
      <c r="F71" s="320"/>
      <c r="G71" s="320"/>
      <c r="H71" s="320"/>
      <c r="I71" s="320"/>
      <c r="J71" s="320"/>
      <c r="K71" s="321"/>
      <c r="L71" s="322"/>
      <c r="M71" s="321"/>
      <c r="N71" s="321"/>
    </row>
    <row r="72" spans="1:17" s="341" customFormat="1" ht="19.149999999999999" customHeight="1" x14ac:dyDescent="0.25">
      <c r="A72" s="654"/>
      <c r="B72" s="653"/>
      <c r="C72" s="653"/>
      <c r="D72" s="653"/>
      <c r="E72" s="653"/>
      <c r="F72" s="653"/>
      <c r="G72" s="653"/>
      <c r="H72" s="653"/>
      <c r="I72" s="653"/>
      <c r="J72" s="653"/>
      <c r="K72" s="321"/>
      <c r="L72" s="322"/>
      <c r="M72" s="321"/>
      <c r="N72" s="321"/>
    </row>
    <row r="73" spans="1:17" s="341" customFormat="1" ht="19.149999999999999" customHeight="1" x14ac:dyDescent="0.25">
      <c r="A73" s="654"/>
      <c r="B73" s="653"/>
      <c r="C73" s="653"/>
      <c r="D73" s="653"/>
      <c r="E73" s="653"/>
      <c r="F73" s="653"/>
      <c r="G73" s="653"/>
      <c r="H73" s="653"/>
      <c r="I73" s="653"/>
      <c r="J73" s="653"/>
      <c r="K73" s="321"/>
      <c r="L73" s="322"/>
      <c r="M73" s="321"/>
      <c r="N73" s="321"/>
    </row>
    <row r="74" spans="1:17" s="266" customFormat="1" ht="19.149999999999999" customHeight="1" x14ac:dyDescent="0.25">
      <c r="A74" s="275"/>
      <c r="B74" s="320"/>
      <c r="C74" s="320"/>
      <c r="D74" s="320"/>
      <c r="E74" s="320"/>
      <c r="F74" s="320"/>
      <c r="G74" s="320"/>
      <c r="H74" s="320"/>
      <c r="I74" s="320"/>
      <c r="J74" s="320"/>
      <c r="K74" s="321"/>
      <c r="L74" s="322"/>
      <c r="M74" s="321"/>
      <c r="N74" s="321"/>
    </row>
    <row r="75" spans="1:17" s="266" customFormat="1" ht="12" customHeight="1" x14ac:dyDescent="0.25">
      <c r="A75" s="275"/>
      <c r="B75" s="320"/>
      <c r="C75" s="320"/>
      <c r="D75" s="320"/>
      <c r="E75" s="320"/>
      <c r="F75" s="320"/>
      <c r="G75" s="320"/>
      <c r="H75" s="320"/>
      <c r="I75" s="320"/>
      <c r="J75" s="320"/>
      <c r="K75" s="321"/>
      <c r="L75" s="322"/>
      <c r="M75" s="321"/>
      <c r="N75" s="321"/>
    </row>
    <row r="76" spans="1:17" s="266" customFormat="1" ht="19.149999999999999" customHeight="1" x14ac:dyDescent="0.25">
      <c r="A76" s="275"/>
      <c r="B76" s="1346" t="s">
        <v>276</v>
      </c>
      <c r="C76" s="1346"/>
      <c r="D76" s="1346"/>
      <c r="E76" s="1346"/>
      <c r="F76" s="1346"/>
      <c r="G76" s="1346"/>
      <c r="H76" s="1346"/>
      <c r="I76" s="1346"/>
      <c r="J76" s="1346"/>
      <c r="K76" s="1346"/>
      <c r="L76" s="1346"/>
      <c r="M76" s="1346"/>
      <c r="N76" s="320"/>
    </row>
    <row r="77" spans="1:17" s="266" customFormat="1" ht="16.149999999999999" customHeight="1" x14ac:dyDescent="0.25">
      <c r="A77" s="275"/>
      <c r="B77" s="1249" t="s">
        <v>84</v>
      </c>
      <c r="C77" s="1109" t="s">
        <v>209</v>
      </c>
      <c r="D77" s="1112" t="s">
        <v>81</v>
      </c>
      <c r="E77" s="1113"/>
      <c r="F77" s="1113"/>
      <c r="G77" s="1113"/>
      <c r="H77" s="1113"/>
      <c r="I77" s="1113"/>
      <c r="J77" s="1113"/>
      <c r="K77" s="1113"/>
      <c r="L77" s="1113"/>
      <c r="M77" s="1113"/>
      <c r="N77" s="1117"/>
      <c r="O77" s="439"/>
      <c r="P77" s="439"/>
      <c r="Q77" s="440"/>
    </row>
    <row r="78" spans="1:17" s="266" customFormat="1" ht="15" customHeight="1" x14ac:dyDescent="0.25">
      <c r="A78" s="275"/>
      <c r="B78" s="1250"/>
      <c r="C78" s="1110"/>
      <c r="D78" s="1097" t="s">
        <v>195</v>
      </c>
      <c r="E78" s="1343"/>
      <c r="F78" s="1343"/>
      <c r="G78" s="1343"/>
      <c r="H78" s="1343"/>
      <c r="I78" s="1098"/>
      <c r="J78" s="1344" t="str">
        <f>J42</f>
        <v>Indeks19/18</v>
      </c>
      <c r="K78" s="1343" t="s">
        <v>217</v>
      </c>
      <c r="L78" s="1098"/>
      <c r="M78" s="1118" t="str">
        <f>J78</f>
        <v>Indeks19/18</v>
      </c>
      <c r="N78" s="1137" t="s">
        <v>302</v>
      </c>
    </row>
    <row r="79" spans="1:17" s="266" customFormat="1" ht="19.149999999999999" customHeight="1" x14ac:dyDescent="0.25">
      <c r="A79" s="275"/>
      <c r="B79" s="1250"/>
      <c r="C79" s="1110"/>
      <c r="D79" s="1123" t="str">
        <f>D43</f>
        <v>I-I-2018</v>
      </c>
      <c r="E79" s="1339"/>
      <c r="F79" s="1124"/>
      <c r="G79" s="1339" t="str">
        <f>G43</f>
        <v>I-I-2019</v>
      </c>
      <c r="H79" s="1339"/>
      <c r="I79" s="1124"/>
      <c r="J79" s="1344"/>
      <c r="K79" s="1000" t="str">
        <f>D79</f>
        <v>I-I-2018</v>
      </c>
      <c r="L79" s="1000" t="str">
        <f>G79</f>
        <v>I-I-2019</v>
      </c>
      <c r="M79" s="1118"/>
      <c r="N79" s="1118"/>
    </row>
    <row r="80" spans="1:17" s="266" customFormat="1" ht="19.149999999999999" customHeight="1" x14ac:dyDescent="0.25">
      <c r="A80" s="275"/>
      <c r="B80" s="1251"/>
      <c r="C80" s="1111"/>
      <c r="D80" s="524" t="s">
        <v>124</v>
      </c>
      <c r="E80" s="351" t="s">
        <v>275</v>
      </c>
      <c r="F80" s="351" t="s">
        <v>217</v>
      </c>
      <c r="G80" s="524" t="s">
        <v>124</v>
      </c>
      <c r="H80" s="351" t="s">
        <v>275</v>
      </c>
      <c r="I80" s="351" t="s">
        <v>217</v>
      </c>
      <c r="J80" s="1213"/>
      <c r="K80" s="369" t="s">
        <v>217</v>
      </c>
      <c r="L80" s="369" t="s">
        <v>217</v>
      </c>
      <c r="M80" s="1119"/>
      <c r="N80" s="1119"/>
    </row>
    <row r="81" spans="1:14" s="266" customFormat="1" ht="9" customHeight="1" x14ac:dyDescent="0.25">
      <c r="A81" s="275"/>
      <c r="B81" s="396"/>
      <c r="C81" s="397"/>
      <c r="D81" s="397"/>
      <c r="E81" s="397"/>
      <c r="F81" s="397"/>
      <c r="G81" s="397"/>
      <c r="H81" s="397"/>
      <c r="I81" s="397"/>
      <c r="J81" s="397"/>
      <c r="K81" s="398"/>
      <c r="L81" s="398"/>
      <c r="M81" s="398"/>
      <c r="N81" s="399"/>
    </row>
    <row r="82" spans="1:14" s="266" customFormat="1" ht="16.899999999999999" customHeight="1" x14ac:dyDescent="0.25">
      <c r="A82" s="275"/>
      <c r="B82" s="287" t="s">
        <v>53</v>
      </c>
      <c r="C82" s="298" t="s">
        <v>174</v>
      </c>
      <c r="D82" s="370">
        <v>29</v>
      </c>
      <c r="E82" s="691">
        <v>3</v>
      </c>
      <c r="F82" s="371">
        <v>26</v>
      </c>
      <c r="G82" s="370">
        <v>69</v>
      </c>
      <c r="H82" s="691">
        <v>4</v>
      </c>
      <c r="I82" s="375">
        <v>65</v>
      </c>
      <c r="J82" s="640">
        <f t="shared" ref="J82:J90" si="11">IF(F82=0,"",I82/F82)</f>
        <v>2.5</v>
      </c>
      <c r="K82" s="373">
        <v>53361</v>
      </c>
      <c r="L82" s="376">
        <v>161177</v>
      </c>
      <c r="M82" s="640">
        <f t="shared" ref="M82:M90" si="12">IF(K82=0,"",L82/K82)</f>
        <v>3.0205018646577089</v>
      </c>
      <c r="N82" s="446">
        <f t="shared" ref="N82:N90" si="13">IF(I82=0,"",L82/I82)</f>
        <v>2479.646153846154</v>
      </c>
    </row>
    <row r="83" spans="1:14" s="266" customFormat="1" ht="16.899999999999999" customHeight="1" x14ac:dyDescent="0.25">
      <c r="A83" s="275"/>
      <c r="B83" s="287" t="s">
        <v>55</v>
      </c>
      <c r="C83" s="625" t="s">
        <v>172</v>
      </c>
      <c r="D83" s="370">
        <v>55</v>
      </c>
      <c r="E83" s="691">
        <v>3</v>
      </c>
      <c r="F83" s="371">
        <v>52</v>
      </c>
      <c r="G83" s="370">
        <v>56</v>
      </c>
      <c r="H83" s="691">
        <v>3</v>
      </c>
      <c r="I83" s="375">
        <v>53</v>
      </c>
      <c r="J83" s="640">
        <f t="shared" si="11"/>
        <v>1.0192307692307692</v>
      </c>
      <c r="K83" s="373">
        <v>64675</v>
      </c>
      <c r="L83" s="376">
        <v>81921</v>
      </c>
      <c r="M83" s="640">
        <f t="shared" si="12"/>
        <v>1.2666563587166602</v>
      </c>
      <c r="N83" s="446">
        <f t="shared" si="13"/>
        <v>1545.6792452830189</v>
      </c>
    </row>
    <row r="84" spans="1:14" s="266" customFormat="1" ht="16.899999999999999" customHeight="1" x14ac:dyDescent="0.25">
      <c r="A84" s="275"/>
      <c r="B84" s="288" t="s">
        <v>57</v>
      </c>
      <c r="C84" s="626" t="s">
        <v>173</v>
      </c>
      <c r="D84" s="370">
        <v>58</v>
      </c>
      <c r="E84" s="691">
        <v>7</v>
      </c>
      <c r="F84" s="371">
        <v>51</v>
      </c>
      <c r="G84" s="370">
        <v>91</v>
      </c>
      <c r="H84" s="691">
        <v>10</v>
      </c>
      <c r="I84" s="375">
        <v>81</v>
      </c>
      <c r="J84" s="640">
        <f t="shared" si="11"/>
        <v>1.588235294117647</v>
      </c>
      <c r="K84" s="373">
        <v>186230</v>
      </c>
      <c r="L84" s="376">
        <v>158417</v>
      </c>
      <c r="M84" s="640">
        <f t="shared" si="12"/>
        <v>0.8506524190517103</v>
      </c>
      <c r="N84" s="446">
        <f t="shared" si="13"/>
        <v>1955.7654320987654</v>
      </c>
    </row>
    <row r="85" spans="1:14" s="266" customFormat="1" ht="16.899999999999999" customHeight="1" x14ac:dyDescent="0.25">
      <c r="A85" s="275"/>
      <c r="B85" s="288" t="s">
        <v>59</v>
      </c>
      <c r="C85" s="299" t="s">
        <v>175</v>
      </c>
      <c r="D85" s="370">
        <v>73</v>
      </c>
      <c r="E85" s="691">
        <v>2</v>
      </c>
      <c r="F85" s="371">
        <v>71</v>
      </c>
      <c r="G85" s="370">
        <v>56</v>
      </c>
      <c r="H85" s="691">
        <v>4</v>
      </c>
      <c r="I85" s="375">
        <v>52</v>
      </c>
      <c r="J85" s="640">
        <f t="shared" si="11"/>
        <v>0.73239436619718312</v>
      </c>
      <c r="K85" s="373">
        <v>133482</v>
      </c>
      <c r="L85" s="376">
        <v>103730</v>
      </c>
      <c r="M85" s="640">
        <f t="shared" si="12"/>
        <v>0.7771085239957447</v>
      </c>
      <c r="N85" s="446">
        <f t="shared" si="13"/>
        <v>1994.8076923076924</v>
      </c>
    </row>
    <row r="86" spans="1:14" s="266" customFormat="1" ht="16.899999999999999" customHeight="1" x14ac:dyDescent="0.25">
      <c r="A86" s="275"/>
      <c r="B86" s="287" t="s">
        <v>61</v>
      </c>
      <c r="C86" s="299" t="s">
        <v>176</v>
      </c>
      <c r="D86" s="370">
        <v>94</v>
      </c>
      <c r="E86" s="691">
        <v>1</v>
      </c>
      <c r="F86" s="371">
        <v>93</v>
      </c>
      <c r="G86" s="370">
        <v>66</v>
      </c>
      <c r="H86" s="691">
        <v>1</v>
      </c>
      <c r="I86" s="375">
        <v>65</v>
      </c>
      <c r="J86" s="640">
        <f t="shared" si="11"/>
        <v>0.69892473118279574</v>
      </c>
      <c r="K86" s="373">
        <v>175907</v>
      </c>
      <c r="L86" s="376">
        <v>116785</v>
      </c>
      <c r="M86" s="640">
        <f t="shared" si="12"/>
        <v>0.66390194818853143</v>
      </c>
      <c r="N86" s="446">
        <f t="shared" si="13"/>
        <v>1796.6923076923076</v>
      </c>
    </row>
    <row r="87" spans="1:14" s="266" customFormat="1" ht="16.899999999999999" customHeight="1" x14ac:dyDescent="0.25">
      <c r="A87" s="275"/>
      <c r="B87" s="288" t="s">
        <v>63</v>
      </c>
      <c r="C87" s="299" t="s">
        <v>177</v>
      </c>
      <c r="D87" s="370">
        <v>34</v>
      </c>
      <c r="E87" s="691">
        <v>4</v>
      </c>
      <c r="F87" s="371">
        <v>30</v>
      </c>
      <c r="G87" s="370">
        <v>49</v>
      </c>
      <c r="H87" s="691">
        <v>2</v>
      </c>
      <c r="I87" s="375">
        <v>47</v>
      </c>
      <c r="J87" s="640">
        <f t="shared" si="11"/>
        <v>1.5666666666666667</v>
      </c>
      <c r="K87" s="373">
        <v>42260</v>
      </c>
      <c r="L87" s="376">
        <v>89302</v>
      </c>
      <c r="M87" s="640">
        <f t="shared" si="12"/>
        <v>2.1131566493137717</v>
      </c>
      <c r="N87" s="446">
        <f t="shared" si="13"/>
        <v>1900.0425531914893</v>
      </c>
    </row>
    <row r="88" spans="1:14" s="266" customFormat="1" ht="16.899999999999999" customHeight="1" x14ac:dyDescent="0.25">
      <c r="A88" s="275"/>
      <c r="B88" s="288" t="s">
        <v>65</v>
      </c>
      <c r="C88" s="942" t="s">
        <v>327</v>
      </c>
      <c r="D88" s="370"/>
      <c r="E88" s="691"/>
      <c r="F88" s="371"/>
      <c r="G88" s="370">
        <v>0</v>
      </c>
      <c r="H88" s="691">
        <v>0</v>
      </c>
      <c r="I88" s="375">
        <v>0</v>
      </c>
      <c r="J88" s="640" t="str">
        <f t="shared" ref="J88" si="14">IF(F88=0,"",I88/F88)</f>
        <v/>
      </c>
      <c r="K88" s="603"/>
      <c r="L88" s="376">
        <v>0</v>
      </c>
      <c r="M88" s="640" t="str">
        <f t="shared" si="12"/>
        <v/>
      </c>
      <c r="N88" s="446" t="str">
        <f t="shared" si="13"/>
        <v/>
      </c>
    </row>
    <row r="89" spans="1:14" s="266" customFormat="1" ht="16.899999999999999" customHeight="1" x14ac:dyDescent="0.25">
      <c r="A89" s="275"/>
      <c r="B89" s="288" t="s">
        <v>66</v>
      </c>
      <c r="C89" s="299" t="s">
        <v>178</v>
      </c>
      <c r="D89" s="370">
        <v>155</v>
      </c>
      <c r="E89" s="691">
        <v>14</v>
      </c>
      <c r="F89" s="371">
        <v>141</v>
      </c>
      <c r="G89" s="370">
        <v>157</v>
      </c>
      <c r="H89" s="691">
        <v>15</v>
      </c>
      <c r="I89" s="375">
        <v>142</v>
      </c>
      <c r="J89" s="640">
        <f t="shared" si="11"/>
        <v>1.0070921985815602</v>
      </c>
      <c r="K89" s="373">
        <v>284101</v>
      </c>
      <c r="L89" s="376">
        <v>610868</v>
      </c>
      <c r="M89" s="640">
        <f t="shared" si="12"/>
        <v>2.1501789856424298</v>
      </c>
      <c r="N89" s="446">
        <f t="shared" si="13"/>
        <v>4301.8873239436616</v>
      </c>
    </row>
    <row r="90" spans="1:14" s="266" customFormat="1" ht="18" customHeight="1" x14ac:dyDescent="0.25">
      <c r="A90" s="275"/>
      <c r="B90" s="1257" t="s">
        <v>213</v>
      </c>
      <c r="C90" s="1257"/>
      <c r="D90" s="378">
        <f t="shared" ref="D90:I90" si="15">SUM(D82:D89)</f>
        <v>498</v>
      </c>
      <c r="E90" s="378">
        <f t="shared" si="15"/>
        <v>34</v>
      </c>
      <c r="F90" s="379">
        <f t="shared" si="15"/>
        <v>464</v>
      </c>
      <c r="G90" s="378">
        <f t="shared" si="15"/>
        <v>544</v>
      </c>
      <c r="H90" s="378">
        <f t="shared" si="15"/>
        <v>39</v>
      </c>
      <c r="I90" s="382">
        <f t="shared" si="15"/>
        <v>505</v>
      </c>
      <c r="J90" s="639">
        <f t="shared" si="11"/>
        <v>1.0883620689655173</v>
      </c>
      <c r="K90" s="402">
        <f t="shared" ref="K90:L90" si="16">SUM(K82:K89)</f>
        <v>940016</v>
      </c>
      <c r="L90" s="435">
        <f t="shared" si="16"/>
        <v>1322200</v>
      </c>
      <c r="M90" s="639">
        <f t="shared" si="12"/>
        <v>1.4065718030331398</v>
      </c>
      <c r="N90" s="449">
        <f t="shared" si="13"/>
        <v>2618.2178217821784</v>
      </c>
    </row>
    <row r="91" spans="1:14" s="266" customFormat="1" ht="9" customHeight="1" x14ac:dyDescent="0.25">
      <c r="A91" s="275"/>
      <c r="B91" s="320"/>
      <c r="C91" s="320"/>
      <c r="D91" s="384"/>
      <c r="E91" s="384"/>
      <c r="F91" s="384"/>
      <c r="G91" s="384"/>
      <c r="H91" s="384"/>
      <c r="I91" s="384"/>
      <c r="J91" s="384"/>
      <c r="K91" s="385"/>
      <c r="L91" s="386"/>
      <c r="M91" s="385"/>
      <c r="N91" s="385"/>
    </row>
    <row r="92" spans="1:14" s="266" customFormat="1" ht="16.899999999999999" customHeight="1" x14ac:dyDescent="0.25">
      <c r="A92" s="275"/>
      <c r="B92" s="287" t="s">
        <v>53</v>
      </c>
      <c r="C92" s="625" t="s">
        <v>174</v>
      </c>
      <c r="D92" s="370">
        <f>SUM(E92:F92)</f>
        <v>0</v>
      </c>
      <c r="E92" s="691">
        <v>0</v>
      </c>
      <c r="F92" s="371">
        <v>0</v>
      </c>
      <c r="G92" s="370">
        <f>SUM(H92:I92)</f>
        <v>0</v>
      </c>
      <c r="H92" s="691">
        <v>0</v>
      </c>
      <c r="I92" s="375">
        <v>0</v>
      </c>
      <c r="J92" s="640" t="str">
        <f t="shared" ref="J92:J100" si="17">IF(F92=0,"",I92/F92)</f>
        <v/>
      </c>
      <c r="K92" s="373">
        <v>0</v>
      </c>
      <c r="L92" s="376">
        <v>0</v>
      </c>
      <c r="M92" s="640" t="str">
        <f t="shared" ref="M92:M100" si="18">IF(K92=0,"",L92/K92)</f>
        <v/>
      </c>
      <c r="N92" s="446" t="str">
        <f t="shared" ref="N92:N100" si="19">IF(I92=0,"",L92/I92)</f>
        <v/>
      </c>
    </row>
    <row r="93" spans="1:14" s="266" customFormat="1" ht="16.899999999999999" customHeight="1" x14ac:dyDescent="0.25">
      <c r="A93" s="275"/>
      <c r="B93" s="287" t="s">
        <v>55</v>
      </c>
      <c r="C93" s="625" t="s">
        <v>172</v>
      </c>
      <c r="D93" s="370">
        <f t="shared" ref="D93:D97" si="20">SUM(E93:F93)</f>
        <v>0</v>
      </c>
      <c r="E93" s="691">
        <v>0</v>
      </c>
      <c r="F93" s="371">
        <v>0</v>
      </c>
      <c r="G93" s="370">
        <f t="shared" ref="G93:G97" si="21">SUM(H93:I93)</f>
        <v>0</v>
      </c>
      <c r="H93" s="691">
        <v>0</v>
      </c>
      <c r="I93" s="375">
        <v>0</v>
      </c>
      <c r="J93" s="640" t="str">
        <f t="shared" si="17"/>
        <v/>
      </c>
      <c r="K93" s="373">
        <v>0</v>
      </c>
      <c r="L93" s="376">
        <v>0</v>
      </c>
      <c r="M93" s="640" t="str">
        <f t="shared" si="18"/>
        <v/>
      </c>
      <c r="N93" s="446" t="str">
        <f t="shared" si="19"/>
        <v/>
      </c>
    </row>
    <row r="94" spans="1:14" s="266" customFormat="1" ht="16.899999999999999" customHeight="1" x14ac:dyDescent="0.25">
      <c r="A94" s="275"/>
      <c r="B94" s="288" t="s">
        <v>57</v>
      </c>
      <c r="C94" s="626" t="s">
        <v>173</v>
      </c>
      <c r="D94" s="370">
        <f t="shared" si="20"/>
        <v>0</v>
      </c>
      <c r="E94" s="691">
        <v>0</v>
      </c>
      <c r="F94" s="371">
        <v>0</v>
      </c>
      <c r="G94" s="370">
        <f t="shared" si="21"/>
        <v>0</v>
      </c>
      <c r="H94" s="691">
        <v>0</v>
      </c>
      <c r="I94" s="375">
        <v>0</v>
      </c>
      <c r="J94" s="640" t="str">
        <f t="shared" si="17"/>
        <v/>
      </c>
      <c r="K94" s="373">
        <v>0</v>
      </c>
      <c r="L94" s="376">
        <v>0</v>
      </c>
      <c r="M94" s="640" t="str">
        <f t="shared" si="18"/>
        <v/>
      </c>
      <c r="N94" s="446" t="str">
        <f t="shared" si="19"/>
        <v/>
      </c>
    </row>
    <row r="95" spans="1:14" s="266" customFormat="1" ht="16.899999999999999" customHeight="1" x14ac:dyDescent="0.25">
      <c r="A95" s="275"/>
      <c r="B95" s="288" t="s">
        <v>59</v>
      </c>
      <c r="C95" s="299" t="s">
        <v>175</v>
      </c>
      <c r="D95" s="370">
        <f t="shared" si="20"/>
        <v>0</v>
      </c>
      <c r="E95" s="691">
        <v>0</v>
      </c>
      <c r="F95" s="371">
        <v>0</v>
      </c>
      <c r="G95" s="370">
        <f t="shared" si="21"/>
        <v>0</v>
      </c>
      <c r="H95" s="691">
        <v>0</v>
      </c>
      <c r="I95" s="375">
        <v>0</v>
      </c>
      <c r="J95" s="640" t="str">
        <f t="shared" si="17"/>
        <v/>
      </c>
      <c r="K95" s="373">
        <v>0</v>
      </c>
      <c r="L95" s="376">
        <v>0</v>
      </c>
      <c r="M95" s="640" t="str">
        <f t="shared" si="18"/>
        <v/>
      </c>
      <c r="N95" s="446" t="str">
        <f t="shared" si="19"/>
        <v/>
      </c>
    </row>
    <row r="96" spans="1:14" s="266" customFormat="1" ht="19.149999999999999" customHeight="1" x14ac:dyDescent="0.25">
      <c r="A96" s="275"/>
      <c r="B96" s="287" t="s">
        <v>61</v>
      </c>
      <c r="C96" s="299" t="s">
        <v>176</v>
      </c>
      <c r="D96" s="370">
        <f t="shared" si="20"/>
        <v>0</v>
      </c>
      <c r="E96" s="691">
        <v>0</v>
      </c>
      <c r="F96" s="371">
        <v>0</v>
      </c>
      <c r="G96" s="370">
        <f t="shared" si="21"/>
        <v>0</v>
      </c>
      <c r="H96" s="691">
        <v>0</v>
      </c>
      <c r="I96" s="375">
        <v>0</v>
      </c>
      <c r="J96" s="640" t="str">
        <f t="shared" si="17"/>
        <v/>
      </c>
      <c r="K96" s="373">
        <v>0</v>
      </c>
      <c r="L96" s="376">
        <v>0</v>
      </c>
      <c r="M96" s="640" t="str">
        <f t="shared" si="18"/>
        <v/>
      </c>
      <c r="N96" s="446" t="str">
        <f t="shared" si="19"/>
        <v/>
      </c>
    </row>
    <row r="97" spans="1:14" s="266" customFormat="1" ht="19.149999999999999" customHeight="1" x14ac:dyDescent="0.25">
      <c r="A97" s="275"/>
      <c r="B97" s="288" t="s">
        <v>63</v>
      </c>
      <c r="C97" s="299" t="s">
        <v>177</v>
      </c>
      <c r="D97" s="370">
        <f t="shared" si="20"/>
        <v>0</v>
      </c>
      <c r="E97" s="691">
        <v>0</v>
      </c>
      <c r="F97" s="371">
        <v>0</v>
      </c>
      <c r="G97" s="370">
        <f t="shared" si="21"/>
        <v>0</v>
      </c>
      <c r="H97" s="691">
        <v>0</v>
      </c>
      <c r="I97" s="375">
        <v>0</v>
      </c>
      <c r="J97" s="640" t="str">
        <f t="shared" si="17"/>
        <v/>
      </c>
      <c r="K97" s="373">
        <v>0</v>
      </c>
      <c r="L97" s="376">
        <v>0</v>
      </c>
      <c r="M97" s="640" t="str">
        <f t="shared" si="18"/>
        <v/>
      </c>
      <c r="N97" s="446" t="str">
        <f t="shared" si="19"/>
        <v/>
      </c>
    </row>
    <row r="98" spans="1:14" s="266" customFormat="1" ht="19.149999999999999" customHeight="1" x14ac:dyDescent="0.25">
      <c r="A98" s="275"/>
      <c r="B98" s="288" t="s">
        <v>65</v>
      </c>
      <c r="C98" s="942" t="s">
        <v>327</v>
      </c>
      <c r="D98" s="370">
        <f t="shared" ref="D98" si="22">SUM(E98:F98)</f>
        <v>0</v>
      </c>
      <c r="E98" s="691">
        <v>0</v>
      </c>
      <c r="F98" s="371">
        <v>0</v>
      </c>
      <c r="G98" s="370">
        <f t="shared" ref="G98" si="23">SUM(H98:I98)</f>
        <v>0</v>
      </c>
      <c r="H98" s="691">
        <v>0</v>
      </c>
      <c r="I98" s="375">
        <v>0</v>
      </c>
      <c r="J98" s="640" t="str">
        <f t="shared" ref="J98" si="24">IF(F98=0,"",I98/F98)</f>
        <v/>
      </c>
      <c r="K98" s="603"/>
      <c r="L98" s="376">
        <v>0</v>
      </c>
      <c r="M98" s="640" t="str">
        <f t="shared" si="18"/>
        <v/>
      </c>
      <c r="N98" s="446" t="str">
        <f t="shared" si="19"/>
        <v/>
      </c>
    </row>
    <row r="99" spans="1:14" s="266" customFormat="1" ht="16.899999999999999" customHeight="1" x14ac:dyDescent="0.25">
      <c r="A99" s="275"/>
      <c r="B99" s="288" t="s">
        <v>66</v>
      </c>
      <c r="C99" s="299" t="s">
        <v>178</v>
      </c>
      <c r="D99" s="370">
        <v>12</v>
      </c>
      <c r="E99" s="691">
        <v>0</v>
      </c>
      <c r="F99" s="371">
        <v>12</v>
      </c>
      <c r="G99" s="370">
        <v>11</v>
      </c>
      <c r="H99" s="691">
        <v>2</v>
      </c>
      <c r="I99" s="375">
        <v>9</v>
      </c>
      <c r="J99" s="640">
        <f t="shared" si="17"/>
        <v>0.75</v>
      </c>
      <c r="K99" s="373">
        <v>16992</v>
      </c>
      <c r="L99" s="376">
        <v>19158</v>
      </c>
      <c r="M99" s="640">
        <f t="shared" si="18"/>
        <v>1.1274717514124293</v>
      </c>
      <c r="N99" s="446">
        <f t="shared" si="19"/>
        <v>2128.6666666666665</v>
      </c>
    </row>
    <row r="100" spans="1:14" s="266" customFormat="1" ht="18" customHeight="1" x14ac:dyDescent="0.25">
      <c r="A100" s="275"/>
      <c r="B100" s="1257" t="s">
        <v>214</v>
      </c>
      <c r="C100" s="1257"/>
      <c r="D100" s="378">
        <f t="shared" ref="D100:I100" si="25">SUM(D92:D99)</f>
        <v>12</v>
      </c>
      <c r="E100" s="378">
        <f t="shared" si="25"/>
        <v>0</v>
      </c>
      <c r="F100" s="379">
        <f t="shared" si="25"/>
        <v>12</v>
      </c>
      <c r="G100" s="378">
        <f t="shared" si="25"/>
        <v>11</v>
      </c>
      <c r="H100" s="378">
        <f t="shared" si="25"/>
        <v>2</v>
      </c>
      <c r="I100" s="382">
        <f t="shared" si="25"/>
        <v>9</v>
      </c>
      <c r="J100" s="639">
        <f t="shared" si="17"/>
        <v>0.75</v>
      </c>
      <c r="K100" s="402">
        <f>SUM(K92:K99)</f>
        <v>16992</v>
      </c>
      <c r="L100" s="435">
        <f>SUM(L92:L99)</f>
        <v>19158</v>
      </c>
      <c r="M100" s="639">
        <f t="shared" si="18"/>
        <v>1.1274717514124293</v>
      </c>
      <c r="N100" s="449">
        <f t="shared" si="19"/>
        <v>2128.6666666666665</v>
      </c>
    </row>
    <row r="101" spans="1:14" s="266" customFormat="1" ht="9" customHeight="1" x14ac:dyDescent="0.25">
      <c r="A101" s="275"/>
      <c r="B101" s="420"/>
      <c r="C101" s="420"/>
      <c r="D101" s="410"/>
      <c r="E101" s="410"/>
      <c r="F101" s="437"/>
      <c r="G101" s="410"/>
      <c r="H101" s="410"/>
      <c r="I101" s="437"/>
      <c r="J101" s="437"/>
      <c r="K101" s="386"/>
      <c r="L101" s="386"/>
      <c r="M101" s="438"/>
      <c r="N101" s="438"/>
    </row>
    <row r="102" spans="1:14" s="266" customFormat="1" ht="18" customHeight="1" x14ac:dyDescent="0.25">
      <c r="A102" s="275"/>
      <c r="B102" s="1101" t="s">
        <v>304</v>
      </c>
      <c r="C102" s="1101"/>
      <c r="D102" s="370">
        <f>SUM(E102+F102)</f>
        <v>510</v>
      </c>
      <c r="E102" s="378">
        <f>SUM(E90+E100)</f>
        <v>34</v>
      </c>
      <c r="F102" s="436">
        <f>SUM(F90+F100)</f>
        <v>476</v>
      </c>
      <c r="G102" s="370">
        <f>SUM(H102+I102)</f>
        <v>555</v>
      </c>
      <c r="H102" s="378">
        <f>SUM(H90+H100)</f>
        <v>41</v>
      </c>
      <c r="I102" s="382">
        <f>SUM(I90+I100)</f>
        <v>514</v>
      </c>
      <c r="J102" s="434">
        <f>SUM(I102)/F102</f>
        <v>1.0798319327731092</v>
      </c>
      <c r="K102" s="380">
        <f>SUM(K90+K100)</f>
        <v>957008</v>
      </c>
      <c r="L102" s="383">
        <f>SUM(L90+L100)</f>
        <v>1341358</v>
      </c>
      <c r="M102" s="434">
        <f>SUM(L102)/K102</f>
        <v>1.4016162874291542</v>
      </c>
      <c r="N102" s="449">
        <f>IF(I102=0,"",L102/I102)</f>
        <v>2609.6459143968873</v>
      </c>
    </row>
    <row r="103" spans="1:14" s="266" customFormat="1" ht="12" customHeight="1" x14ac:dyDescent="0.25">
      <c r="A103" s="275"/>
      <c r="B103" s="420"/>
      <c r="C103" s="420"/>
      <c r="D103" s="410"/>
      <c r="E103" s="410"/>
      <c r="F103" s="437"/>
      <c r="G103" s="410"/>
      <c r="H103" s="410"/>
      <c r="I103" s="437"/>
      <c r="J103" s="437"/>
      <c r="K103" s="386"/>
      <c r="L103" s="386"/>
      <c r="M103" s="438"/>
      <c r="N103" s="438"/>
    </row>
    <row r="104" spans="1:14" s="266" customFormat="1" ht="12" customHeight="1" x14ac:dyDescent="0.25">
      <c r="A104" s="275"/>
      <c r="B104" s="420"/>
      <c r="C104" s="420"/>
      <c r="D104" s="410"/>
      <c r="E104" s="410"/>
      <c r="F104" s="437"/>
      <c r="G104" s="410"/>
      <c r="H104" s="410"/>
      <c r="I104" s="437"/>
      <c r="J104" s="437"/>
      <c r="K104" s="386"/>
      <c r="L104" s="386"/>
      <c r="M104" s="438"/>
      <c r="N104" s="438"/>
    </row>
    <row r="105" spans="1:14" s="266" customFormat="1" ht="12" customHeight="1" x14ac:dyDescent="0.25">
      <c r="A105" s="275"/>
      <c r="B105" s="420"/>
      <c r="C105" s="420"/>
      <c r="D105" s="410"/>
      <c r="E105" s="410"/>
      <c r="F105" s="437"/>
      <c r="G105" s="410"/>
      <c r="H105" s="410"/>
      <c r="I105" s="437"/>
      <c r="J105" s="437"/>
      <c r="K105" s="386"/>
      <c r="L105" s="386"/>
      <c r="M105" s="438"/>
      <c r="N105" s="438"/>
    </row>
    <row r="106" spans="1:14" s="266" customFormat="1" ht="12" customHeight="1" x14ac:dyDescent="0.25">
      <c r="A106" s="275"/>
      <c r="B106" s="420"/>
      <c r="C106" s="420"/>
      <c r="D106" s="410"/>
      <c r="E106" s="410"/>
      <c r="F106" s="437"/>
      <c r="G106" s="410"/>
      <c r="H106" s="410"/>
      <c r="I106" s="437"/>
      <c r="J106" s="437"/>
      <c r="K106" s="386"/>
      <c r="L106" s="386"/>
      <c r="M106" s="438"/>
      <c r="N106" s="438"/>
    </row>
    <row r="107" spans="1:14" s="266" customFormat="1" ht="12" customHeight="1" x14ac:dyDescent="0.25">
      <c r="A107" s="275"/>
      <c r="B107" s="420"/>
      <c r="C107" s="420"/>
      <c r="D107" s="410"/>
      <c r="E107" s="410"/>
      <c r="F107" s="437"/>
      <c r="G107" s="410"/>
      <c r="H107" s="410"/>
      <c r="I107" s="437"/>
      <c r="J107" s="437"/>
      <c r="K107" s="386"/>
      <c r="L107" s="386"/>
      <c r="M107" s="438"/>
      <c r="N107" s="438"/>
    </row>
    <row r="108" spans="1:14" s="266" customFormat="1" ht="12" customHeight="1" x14ac:dyDescent="0.25">
      <c r="A108" s="275"/>
      <c r="B108" s="420"/>
      <c r="C108" s="420"/>
      <c r="D108" s="410"/>
      <c r="E108" s="410"/>
      <c r="F108" s="437"/>
      <c r="G108" s="410"/>
      <c r="H108" s="410"/>
      <c r="I108" s="437"/>
      <c r="J108" s="437"/>
      <c r="K108" s="386"/>
      <c r="L108" s="386"/>
      <c r="M108" s="438"/>
      <c r="N108" s="438"/>
    </row>
    <row r="109" spans="1:14" s="266" customFormat="1" ht="12" customHeight="1" x14ac:dyDescent="0.25">
      <c r="A109" s="275"/>
      <c r="B109" s="420"/>
      <c r="C109" s="420"/>
      <c r="D109" s="410"/>
      <c r="E109" s="410"/>
      <c r="F109" s="437"/>
      <c r="G109" s="410"/>
      <c r="H109" s="410"/>
      <c r="I109" s="437"/>
      <c r="J109" s="437"/>
      <c r="K109" s="386"/>
      <c r="L109" s="386"/>
      <c r="M109" s="438"/>
      <c r="N109" s="438"/>
    </row>
    <row r="110" spans="1:14" s="266" customFormat="1" ht="12" customHeight="1" x14ac:dyDescent="0.25">
      <c r="A110" s="275"/>
      <c r="B110" s="420"/>
      <c r="C110" s="420"/>
      <c r="D110" s="410"/>
      <c r="E110" s="410"/>
      <c r="F110" s="437"/>
      <c r="G110" s="410"/>
      <c r="H110" s="410"/>
      <c r="I110" s="437"/>
      <c r="J110" s="437"/>
      <c r="K110" s="386"/>
      <c r="L110" s="386"/>
      <c r="M110" s="438"/>
      <c r="N110" s="438"/>
    </row>
    <row r="111" spans="1:14" s="266" customFormat="1" ht="12" customHeight="1" x14ac:dyDescent="0.25">
      <c r="A111" s="275"/>
      <c r="B111" s="420"/>
      <c r="C111" s="420"/>
      <c r="D111" s="410"/>
      <c r="E111" s="410"/>
      <c r="F111" s="437"/>
      <c r="G111" s="410"/>
      <c r="H111" s="410"/>
      <c r="I111" s="437"/>
      <c r="J111" s="437"/>
      <c r="K111" s="386"/>
      <c r="L111" s="386"/>
      <c r="M111" s="438"/>
      <c r="N111" s="438"/>
    </row>
    <row r="112" spans="1:14" s="266" customFormat="1" ht="12" customHeight="1" x14ac:dyDescent="0.25">
      <c r="A112" s="275"/>
      <c r="B112" s="420"/>
      <c r="C112" s="420"/>
      <c r="D112" s="410"/>
      <c r="E112" s="410"/>
      <c r="F112" s="437"/>
      <c r="G112" s="410"/>
      <c r="H112" s="410"/>
      <c r="I112" s="437"/>
      <c r="J112" s="437"/>
      <c r="K112" s="386"/>
      <c r="L112" s="386"/>
      <c r="M112" s="438"/>
      <c r="N112" s="438"/>
    </row>
    <row r="113" spans="1:14" s="266" customFormat="1" ht="12" customHeight="1" x14ac:dyDescent="0.25">
      <c r="A113" s="275"/>
      <c r="B113" s="420"/>
      <c r="C113" s="420"/>
      <c r="D113" s="410"/>
      <c r="E113" s="410"/>
      <c r="F113" s="437"/>
      <c r="G113" s="410"/>
      <c r="H113" s="410"/>
      <c r="I113" s="437"/>
      <c r="J113" s="437"/>
      <c r="K113" s="386"/>
      <c r="L113" s="386"/>
      <c r="M113" s="438"/>
      <c r="N113" s="438"/>
    </row>
    <row r="114" spans="1:14" s="266" customFormat="1" ht="12" customHeight="1" x14ac:dyDescent="0.25">
      <c r="A114" s="275"/>
      <c r="B114" s="420"/>
      <c r="C114" s="420"/>
      <c r="D114" s="410"/>
      <c r="E114" s="410"/>
      <c r="F114" s="437"/>
      <c r="G114" s="410"/>
      <c r="H114" s="410"/>
      <c r="I114" s="437"/>
      <c r="J114" s="437"/>
      <c r="K114" s="386"/>
      <c r="L114" s="386"/>
      <c r="M114" s="438"/>
      <c r="N114" s="438"/>
    </row>
    <row r="115" spans="1:14" s="266" customFormat="1" ht="12" customHeight="1" x14ac:dyDescent="0.25">
      <c r="A115" s="275"/>
      <c r="B115" s="420"/>
      <c r="C115" s="420"/>
      <c r="D115" s="410"/>
      <c r="E115" s="410"/>
      <c r="F115" s="437"/>
      <c r="G115" s="410"/>
      <c r="H115" s="410"/>
      <c r="I115" s="437"/>
      <c r="J115" s="437"/>
      <c r="K115" s="386"/>
      <c r="L115" s="386"/>
      <c r="M115" s="438"/>
      <c r="N115" s="438"/>
    </row>
    <row r="116" spans="1:14" s="266" customFormat="1" ht="12" customHeight="1" x14ac:dyDescent="0.25">
      <c r="A116" s="275"/>
      <c r="B116" s="420"/>
      <c r="C116" s="420"/>
      <c r="D116" s="410"/>
      <c r="E116" s="410"/>
      <c r="F116" s="437"/>
      <c r="G116" s="410"/>
      <c r="H116" s="410"/>
      <c r="I116" s="437"/>
      <c r="J116" s="437"/>
      <c r="K116" s="386"/>
      <c r="L116" s="386"/>
      <c r="M116" s="438"/>
      <c r="N116" s="438"/>
    </row>
    <row r="117" spans="1:14" s="266" customFormat="1" ht="12" customHeight="1" x14ac:dyDescent="0.25">
      <c r="A117" s="275"/>
      <c r="B117" s="420"/>
      <c r="C117" s="420"/>
      <c r="D117" s="410"/>
      <c r="E117" s="410"/>
      <c r="F117" s="437"/>
      <c r="G117" s="410"/>
      <c r="H117" s="410"/>
      <c r="I117" s="437"/>
      <c r="J117" s="437"/>
      <c r="K117" s="386"/>
      <c r="L117" s="386"/>
      <c r="M117" s="438"/>
      <c r="N117" s="438"/>
    </row>
    <row r="118" spans="1:14" s="266" customFormat="1" ht="19.149999999999999" customHeight="1" x14ac:dyDescent="0.25">
      <c r="A118" s="275"/>
      <c r="B118" s="1102" t="s">
        <v>277</v>
      </c>
      <c r="C118" s="1102"/>
      <c r="D118" s="1102"/>
      <c r="E118" s="1102"/>
      <c r="F118" s="1102"/>
      <c r="G118" s="1102"/>
      <c r="H118" s="1102"/>
      <c r="I118" s="1102"/>
      <c r="J118" s="1102"/>
      <c r="K118" s="1102"/>
      <c r="L118" s="1102"/>
      <c r="M118" s="1102"/>
      <c r="N118" s="307"/>
    </row>
    <row r="119" spans="1:14" s="266" customFormat="1" ht="18" customHeight="1" x14ac:dyDescent="0.25">
      <c r="A119" s="275"/>
      <c r="B119" s="1249" t="s">
        <v>84</v>
      </c>
      <c r="C119" s="1109" t="s">
        <v>209</v>
      </c>
      <c r="D119" s="1112" t="s">
        <v>206</v>
      </c>
      <c r="E119" s="1113"/>
      <c r="F119" s="1113"/>
      <c r="G119" s="1113"/>
      <c r="H119" s="1113"/>
      <c r="I119" s="1113"/>
      <c r="J119" s="1113"/>
      <c r="K119" s="1113"/>
      <c r="L119" s="1113"/>
      <c r="M119" s="1113"/>
      <c r="N119" s="1117"/>
    </row>
    <row r="120" spans="1:14" s="266" customFormat="1" ht="15.6" customHeight="1" x14ac:dyDescent="0.25">
      <c r="A120" s="275"/>
      <c r="B120" s="1250"/>
      <c r="C120" s="1110"/>
      <c r="D120" s="1097" t="s">
        <v>195</v>
      </c>
      <c r="E120" s="1343"/>
      <c r="F120" s="1343"/>
      <c r="G120" s="1343"/>
      <c r="H120" s="1343"/>
      <c r="I120" s="1098"/>
      <c r="J120" s="1344" t="str">
        <f>J78</f>
        <v>Indeks19/18</v>
      </c>
      <c r="K120" s="1343" t="s">
        <v>217</v>
      </c>
      <c r="L120" s="1098"/>
      <c r="M120" s="1137" t="str">
        <f>J120</f>
        <v>Indeks19/18</v>
      </c>
      <c r="N120" s="1137" t="s">
        <v>302</v>
      </c>
    </row>
    <row r="121" spans="1:14" s="266" customFormat="1" ht="19.149999999999999" customHeight="1" x14ac:dyDescent="0.25">
      <c r="A121" s="275"/>
      <c r="B121" s="1250"/>
      <c r="C121" s="1110"/>
      <c r="D121" s="1123" t="str">
        <f>D79</f>
        <v>I-I-2018</v>
      </c>
      <c r="E121" s="1339"/>
      <c r="F121" s="1124"/>
      <c r="G121" s="1339" t="str">
        <f>G79</f>
        <v>I-I-2019</v>
      </c>
      <c r="H121" s="1339"/>
      <c r="I121" s="1124"/>
      <c r="J121" s="1344"/>
      <c r="K121" s="1000" t="str">
        <f>D121</f>
        <v>I-I-2018</v>
      </c>
      <c r="L121" s="1000" t="str">
        <f>G121</f>
        <v>I-I-2019</v>
      </c>
      <c r="M121" s="1118"/>
      <c r="N121" s="1118"/>
    </row>
    <row r="122" spans="1:14" s="266" customFormat="1" ht="19.149999999999999" customHeight="1" x14ac:dyDescent="0.25">
      <c r="A122" s="275"/>
      <c r="B122" s="1251"/>
      <c r="C122" s="1111"/>
      <c r="D122" s="524" t="s">
        <v>124</v>
      </c>
      <c r="E122" s="351" t="s">
        <v>275</v>
      </c>
      <c r="F122" s="351" t="s">
        <v>217</v>
      </c>
      <c r="G122" s="524" t="s">
        <v>124</v>
      </c>
      <c r="H122" s="351" t="s">
        <v>275</v>
      </c>
      <c r="I122" s="351" t="s">
        <v>217</v>
      </c>
      <c r="J122" s="1213"/>
      <c r="K122" s="369" t="s">
        <v>217</v>
      </c>
      <c r="L122" s="369" t="s">
        <v>217</v>
      </c>
      <c r="M122" s="1119"/>
      <c r="N122" s="1119"/>
    </row>
    <row r="123" spans="1:14" s="266" customFormat="1" ht="9" customHeight="1" x14ac:dyDescent="0.25">
      <c r="A123" s="275"/>
      <c r="B123" s="396"/>
      <c r="C123" s="397"/>
      <c r="D123" s="397"/>
      <c r="E123" s="397"/>
      <c r="F123" s="397"/>
      <c r="G123" s="397"/>
      <c r="H123" s="397"/>
      <c r="I123" s="397"/>
      <c r="J123" s="397"/>
      <c r="K123" s="398"/>
      <c r="L123" s="398"/>
      <c r="M123" s="398"/>
      <c r="N123" s="399"/>
    </row>
    <row r="124" spans="1:14" s="266" customFormat="1" ht="18" customHeight="1" x14ac:dyDescent="0.25">
      <c r="A124" s="275"/>
      <c r="B124" s="424" t="s">
        <v>53</v>
      </c>
      <c r="C124" s="929" t="s">
        <v>324</v>
      </c>
      <c r="D124" s="370">
        <v>1396</v>
      </c>
      <c r="E124" s="370">
        <v>188</v>
      </c>
      <c r="F124" s="371">
        <v>1208</v>
      </c>
      <c r="G124" s="370">
        <v>1541</v>
      </c>
      <c r="H124" s="370">
        <v>152</v>
      </c>
      <c r="I124" s="375">
        <v>1389</v>
      </c>
      <c r="J124" s="433">
        <f>SUM(I124)/F124</f>
        <v>1.1498344370860927</v>
      </c>
      <c r="K124" s="373">
        <v>1733413</v>
      </c>
      <c r="L124" s="376">
        <v>2513696</v>
      </c>
      <c r="M124" s="433">
        <f t="shared" ref="M124:M143" si="26">SUM(L124)/K124</f>
        <v>1.4501425799852661</v>
      </c>
      <c r="N124" s="446">
        <f t="shared" ref="N124:N135" si="27">SUM(L124)/I124</f>
        <v>1809.7163426925847</v>
      </c>
    </row>
    <row r="125" spans="1:14" s="266" customFormat="1" ht="18" customHeight="1" x14ac:dyDescent="0.25">
      <c r="A125" s="275"/>
      <c r="B125" s="424" t="s">
        <v>55</v>
      </c>
      <c r="C125" s="298" t="s">
        <v>330</v>
      </c>
      <c r="D125" s="370">
        <v>721</v>
      </c>
      <c r="E125" s="370">
        <v>138</v>
      </c>
      <c r="F125" s="371">
        <v>583</v>
      </c>
      <c r="G125" s="370">
        <v>1373</v>
      </c>
      <c r="H125" s="370">
        <v>230</v>
      </c>
      <c r="I125" s="375">
        <v>1143</v>
      </c>
      <c r="J125" s="433">
        <f>SUM(I125)/F125</f>
        <v>1.9605488850771871</v>
      </c>
      <c r="K125" s="373">
        <v>928916</v>
      </c>
      <c r="L125" s="376">
        <v>1146982</v>
      </c>
      <c r="M125" s="433">
        <f t="shared" si="26"/>
        <v>1.2347531961985798</v>
      </c>
      <c r="N125" s="446">
        <f t="shared" si="27"/>
        <v>1003.4838145231846</v>
      </c>
    </row>
    <row r="126" spans="1:14" s="266" customFormat="1" ht="18" customHeight="1" x14ac:dyDescent="0.25">
      <c r="A126" s="275"/>
      <c r="B126" s="425" t="s">
        <v>57</v>
      </c>
      <c r="C126" s="299" t="s">
        <v>174</v>
      </c>
      <c r="D126" s="370">
        <v>29</v>
      </c>
      <c r="E126" s="370">
        <v>3</v>
      </c>
      <c r="F126" s="371">
        <v>26</v>
      </c>
      <c r="G126" s="370">
        <v>69</v>
      </c>
      <c r="H126" s="370">
        <v>4</v>
      </c>
      <c r="I126" s="375">
        <v>65</v>
      </c>
      <c r="J126" s="433">
        <f>SUM(I126)/F126</f>
        <v>2.5</v>
      </c>
      <c r="K126" s="373">
        <v>53361</v>
      </c>
      <c r="L126" s="376">
        <v>161177</v>
      </c>
      <c r="M126" s="433">
        <f t="shared" si="26"/>
        <v>3.0205018646577089</v>
      </c>
      <c r="N126" s="446">
        <f t="shared" si="27"/>
        <v>2479.646153846154</v>
      </c>
    </row>
    <row r="127" spans="1:14" s="266" customFormat="1" ht="18" customHeight="1" x14ac:dyDescent="0.25">
      <c r="A127" s="275"/>
      <c r="B127" s="425" t="s">
        <v>59</v>
      </c>
      <c r="C127" s="299" t="s">
        <v>172</v>
      </c>
      <c r="D127" s="370">
        <v>55</v>
      </c>
      <c r="E127" s="370">
        <v>3</v>
      </c>
      <c r="F127" s="371">
        <v>52</v>
      </c>
      <c r="G127" s="370">
        <v>56</v>
      </c>
      <c r="H127" s="370">
        <v>3</v>
      </c>
      <c r="I127" s="375">
        <v>53</v>
      </c>
      <c r="J127" s="433">
        <v>0</v>
      </c>
      <c r="K127" s="373">
        <v>64675</v>
      </c>
      <c r="L127" s="376">
        <v>81921</v>
      </c>
      <c r="M127" s="433">
        <f t="shared" si="26"/>
        <v>1.2666563587166602</v>
      </c>
      <c r="N127" s="446">
        <f t="shared" si="27"/>
        <v>1545.6792452830189</v>
      </c>
    </row>
    <row r="128" spans="1:14" s="266" customFormat="1" ht="18" customHeight="1" x14ac:dyDescent="0.25">
      <c r="A128" s="275"/>
      <c r="B128" s="424" t="s">
        <v>61</v>
      </c>
      <c r="C128" s="299" t="s">
        <v>173</v>
      </c>
      <c r="D128" s="370">
        <v>58</v>
      </c>
      <c r="E128" s="370">
        <v>7</v>
      </c>
      <c r="F128" s="371">
        <v>51</v>
      </c>
      <c r="G128" s="370">
        <v>91</v>
      </c>
      <c r="H128" s="370">
        <v>10</v>
      </c>
      <c r="I128" s="375">
        <v>81</v>
      </c>
      <c r="J128" s="433">
        <f t="shared" ref="J128:J145" si="28">SUM(I128)/F128</f>
        <v>1.588235294117647</v>
      </c>
      <c r="K128" s="373">
        <v>186230</v>
      </c>
      <c r="L128" s="376">
        <v>158417</v>
      </c>
      <c r="M128" s="433">
        <f t="shared" si="26"/>
        <v>0.8506524190517103</v>
      </c>
      <c r="N128" s="446">
        <f t="shared" si="27"/>
        <v>1955.7654320987654</v>
      </c>
    </row>
    <row r="129" spans="1:14" s="266" customFormat="1" ht="18" customHeight="1" x14ac:dyDescent="0.25">
      <c r="A129" s="275"/>
      <c r="B129" s="425" t="s">
        <v>63</v>
      </c>
      <c r="C129" s="299" t="s">
        <v>163</v>
      </c>
      <c r="D129" s="370">
        <v>162</v>
      </c>
      <c r="E129" s="370">
        <v>19</v>
      </c>
      <c r="F129" s="371">
        <v>143</v>
      </c>
      <c r="G129" s="370">
        <v>150</v>
      </c>
      <c r="H129" s="370">
        <v>17</v>
      </c>
      <c r="I129" s="375">
        <v>133</v>
      </c>
      <c r="J129" s="433">
        <f t="shared" si="28"/>
        <v>0.93006993006993011</v>
      </c>
      <c r="K129" s="373">
        <v>320196</v>
      </c>
      <c r="L129" s="376">
        <v>290646</v>
      </c>
      <c r="M129" s="433">
        <f t="shared" si="26"/>
        <v>0.90771277592474608</v>
      </c>
      <c r="N129" s="446">
        <f t="shared" si="27"/>
        <v>2185.3082706766918</v>
      </c>
    </row>
    <row r="130" spans="1:14" s="266" customFormat="1" ht="18" customHeight="1" x14ac:dyDescent="0.25">
      <c r="A130" s="275"/>
      <c r="B130" s="425" t="s">
        <v>65</v>
      </c>
      <c r="C130" s="299" t="s">
        <v>164</v>
      </c>
      <c r="D130" s="370">
        <v>348</v>
      </c>
      <c r="E130" s="370">
        <v>43</v>
      </c>
      <c r="F130" s="371">
        <v>305</v>
      </c>
      <c r="G130" s="370">
        <v>540</v>
      </c>
      <c r="H130" s="370">
        <v>66</v>
      </c>
      <c r="I130" s="375">
        <v>474</v>
      </c>
      <c r="J130" s="433">
        <f t="shared" si="28"/>
        <v>1.5540983606557377</v>
      </c>
      <c r="K130" s="373">
        <v>345004</v>
      </c>
      <c r="L130" s="376">
        <v>867476</v>
      </c>
      <c r="M130" s="433">
        <f t="shared" si="26"/>
        <v>2.5143940360111765</v>
      </c>
      <c r="N130" s="446">
        <f t="shared" si="27"/>
        <v>1830.1181434599157</v>
      </c>
    </row>
    <row r="131" spans="1:14" s="266" customFormat="1" ht="18" customHeight="1" x14ac:dyDescent="0.25">
      <c r="A131" s="275"/>
      <c r="B131" s="424" t="s">
        <v>66</v>
      </c>
      <c r="C131" s="299" t="s">
        <v>165</v>
      </c>
      <c r="D131" s="370">
        <v>647</v>
      </c>
      <c r="E131" s="370">
        <v>49</v>
      </c>
      <c r="F131" s="371">
        <v>598</v>
      </c>
      <c r="G131" s="370">
        <v>465</v>
      </c>
      <c r="H131" s="370">
        <v>69</v>
      </c>
      <c r="I131" s="375">
        <v>396</v>
      </c>
      <c r="J131" s="433">
        <f t="shared" si="28"/>
        <v>0.66220735785953178</v>
      </c>
      <c r="K131" s="373">
        <v>2026463</v>
      </c>
      <c r="L131" s="376">
        <v>993803</v>
      </c>
      <c r="M131" s="433">
        <f t="shared" si="26"/>
        <v>0.490412605608886</v>
      </c>
      <c r="N131" s="446">
        <f t="shared" si="27"/>
        <v>2509.6035353535353</v>
      </c>
    </row>
    <row r="132" spans="1:14" s="266" customFormat="1" ht="18" customHeight="1" x14ac:dyDescent="0.25">
      <c r="A132" s="275"/>
      <c r="B132" s="424" t="s">
        <v>67</v>
      </c>
      <c r="C132" s="299" t="s">
        <v>175</v>
      </c>
      <c r="D132" s="370">
        <v>73</v>
      </c>
      <c r="E132" s="370">
        <v>2</v>
      </c>
      <c r="F132" s="371">
        <v>71</v>
      </c>
      <c r="G132" s="370">
        <v>56</v>
      </c>
      <c r="H132" s="370">
        <v>4</v>
      </c>
      <c r="I132" s="375">
        <v>52</v>
      </c>
      <c r="J132" s="433">
        <f t="shared" si="28"/>
        <v>0.73239436619718312</v>
      </c>
      <c r="K132" s="373">
        <v>133482</v>
      </c>
      <c r="L132" s="376">
        <v>103730</v>
      </c>
      <c r="M132" s="433">
        <f t="shared" si="26"/>
        <v>0.7771085239957447</v>
      </c>
      <c r="N132" s="446">
        <f t="shared" si="27"/>
        <v>1994.8076923076924</v>
      </c>
    </row>
    <row r="133" spans="1:14" s="266" customFormat="1" ht="18" customHeight="1" x14ac:dyDescent="0.25">
      <c r="A133" s="275"/>
      <c r="B133" s="425" t="s">
        <v>22</v>
      </c>
      <c r="C133" s="299" t="s">
        <v>176</v>
      </c>
      <c r="D133" s="370">
        <v>94</v>
      </c>
      <c r="E133" s="370">
        <v>1</v>
      </c>
      <c r="F133" s="371">
        <v>93</v>
      </c>
      <c r="G133" s="370">
        <v>66</v>
      </c>
      <c r="H133" s="370">
        <v>1</v>
      </c>
      <c r="I133" s="375">
        <v>65</v>
      </c>
      <c r="J133" s="433">
        <f t="shared" si="28"/>
        <v>0.69892473118279574</v>
      </c>
      <c r="K133" s="373">
        <v>175907</v>
      </c>
      <c r="L133" s="376">
        <v>116785</v>
      </c>
      <c r="M133" s="433">
        <f t="shared" si="26"/>
        <v>0.66390194818853143</v>
      </c>
      <c r="N133" s="446">
        <f t="shared" si="27"/>
        <v>1796.6923076923076</v>
      </c>
    </row>
    <row r="134" spans="1:14" s="266" customFormat="1" ht="18" customHeight="1" x14ac:dyDescent="0.25">
      <c r="A134" s="275"/>
      <c r="B134" s="425" t="s">
        <v>24</v>
      </c>
      <c r="C134" s="299" t="s">
        <v>166</v>
      </c>
      <c r="D134" s="370">
        <v>1057</v>
      </c>
      <c r="E134" s="370">
        <v>115</v>
      </c>
      <c r="F134" s="371">
        <v>942</v>
      </c>
      <c r="G134" s="370">
        <v>967</v>
      </c>
      <c r="H134" s="370">
        <v>118</v>
      </c>
      <c r="I134" s="375">
        <v>849</v>
      </c>
      <c r="J134" s="433">
        <f t="shared" si="28"/>
        <v>0.90127388535031849</v>
      </c>
      <c r="K134" s="373">
        <v>1781537</v>
      </c>
      <c r="L134" s="376">
        <v>1981123</v>
      </c>
      <c r="M134" s="433">
        <f t="shared" si="26"/>
        <v>1.1120302300766136</v>
      </c>
      <c r="N134" s="446">
        <f t="shared" si="27"/>
        <v>2333.4782096584217</v>
      </c>
    </row>
    <row r="135" spans="1:14" s="266" customFormat="1" ht="18" customHeight="1" x14ac:dyDescent="0.25">
      <c r="A135" s="275"/>
      <c r="B135" s="424" t="s">
        <v>26</v>
      </c>
      <c r="C135" s="299" t="s">
        <v>167</v>
      </c>
      <c r="D135" s="370">
        <v>350</v>
      </c>
      <c r="E135" s="370">
        <v>10</v>
      </c>
      <c r="F135" s="371">
        <v>340</v>
      </c>
      <c r="G135" s="370">
        <v>465</v>
      </c>
      <c r="H135" s="370">
        <v>10</v>
      </c>
      <c r="I135" s="375">
        <v>455</v>
      </c>
      <c r="J135" s="433">
        <f>SUM(I135)/F135</f>
        <v>1.338235294117647</v>
      </c>
      <c r="K135" s="373">
        <v>1772075</v>
      </c>
      <c r="L135" s="376">
        <v>2165754</v>
      </c>
      <c r="M135" s="433">
        <f t="shared" si="26"/>
        <v>1.2221570757445368</v>
      </c>
      <c r="N135" s="446">
        <f t="shared" si="27"/>
        <v>4759.8989010989008</v>
      </c>
    </row>
    <row r="136" spans="1:14" s="266" customFormat="1" ht="18" customHeight="1" x14ac:dyDescent="0.25">
      <c r="A136" s="275"/>
      <c r="B136" s="425" t="s">
        <v>28</v>
      </c>
      <c r="C136" s="299" t="s">
        <v>177</v>
      </c>
      <c r="D136" s="370">
        <v>34</v>
      </c>
      <c r="E136" s="370">
        <v>4</v>
      </c>
      <c r="F136" s="371">
        <v>30</v>
      </c>
      <c r="G136" s="370">
        <v>49</v>
      </c>
      <c r="H136" s="370">
        <v>2</v>
      </c>
      <c r="I136" s="375">
        <v>47</v>
      </c>
      <c r="J136" s="433">
        <f t="shared" si="28"/>
        <v>1.5666666666666667</v>
      </c>
      <c r="K136" s="373">
        <v>42260</v>
      </c>
      <c r="L136" s="376">
        <v>89302</v>
      </c>
      <c r="M136" s="433">
        <f t="shared" si="26"/>
        <v>2.1131566493137717</v>
      </c>
      <c r="N136" s="446">
        <v>0</v>
      </c>
    </row>
    <row r="137" spans="1:14" s="266" customFormat="1" ht="18" customHeight="1" x14ac:dyDescent="0.25">
      <c r="A137" s="275"/>
      <c r="B137" s="424" t="s">
        <v>30</v>
      </c>
      <c r="C137" s="625" t="s">
        <v>327</v>
      </c>
      <c r="D137" s="370"/>
      <c r="E137" s="370"/>
      <c r="F137" s="371"/>
      <c r="G137" s="370">
        <v>0</v>
      </c>
      <c r="H137" s="370">
        <v>0</v>
      </c>
      <c r="I137" s="375">
        <v>0</v>
      </c>
      <c r="J137" s="433">
        <f>IF(F137&lt;&gt;0,SUM(I137)/F137,0)</f>
        <v>0</v>
      </c>
      <c r="K137" s="373"/>
      <c r="L137" s="376">
        <v>0</v>
      </c>
      <c r="M137" s="433">
        <f>IF(K137&lt;&gt;0,SUM(L137)/K137,0)</f>
        <v>0</v>
      </c>
      <c r="N137" s="446">
        <f>IF(I137&lt;&gt;0,SUM(L137)/I137,0)</f>
        <v>0</v>
      </c>
    </row>
    <row r="138" spans="1:14" s="266" customFormat="1" ht="18" customHeight="1" x14ac:dyDescent="0.25">
      <c r="A138" s="275"/>
      <c r="B138" s="424" t="s">
        <v>32</v>
      </c>
      <c r="C138" s="625" t="s">
        <v>168</v>
      </c>
      <c r="D138" s="370">
        <v>1010</v>
      </c>
      <c r="E138" s="370">
        <v>161</v>
      </c>
      <c r="F138" s="371">
        <v>849</v>
      </c>
      <c r="G138" s="370">
        <v>1031</v>
      </c>
      <c r="H138" s="370">
        <v>192</v>
      </c>
      <c r="I138" s="375">
        <v>839</v>
      </c>
      <c r="J138" s="433">
        <f t="shared" ref="J138:J142" si="29">SUM(I138)/F138</f>
        <v>0.9882214369846879</v>
      </c>
      <c r="K138" s="373">
        <v>1844499</v>
      </c>
      <c r="L138" s="376">
        <v>1829368</v>
      </c>
      <c r="M138" s="433">
        <f t="shared" si="26"/>
        <v>0.99179668842325208</v>
      </c>
      <c r="N138" s="446">
        <f t="shared" ref="N138:N143" si="30">SUM(L138)/I138</f>
        <v>2180.4147794994042</v>
      </c>
    </row>
    <row r="139" spans="1:14" s="266" customFormat="1" ht="18" customHeight="1" x14ac:dyDescent="0.25">
      <c r="A139" s="275"/>
      <c r="B139" s="425" t="s">
        <v>34</v>
      </c>
      <c r="C139" s="626" t="s">
        <v>169</v>
      </c>
      <c r="D139" s="370">
        <v>598</v>
      </c>
      <c r="E139" s="370">
        <v>41</v>
      </c>
      <c r="F139" s="371">
        <v>557</v>
      </c>
      <c r="G139" s="370">
        <v>740</v>
      </c>
      <c r="H139" s="370">
        <v>37</v>
      </c>
      <c r="I139" s="375">
        <v>703</v>
      </c>
      <c r="J139" s="433">
        <f t="shared" si="29"/>
        <v>1.2621184919210053</v>
      </c>
      <c r="K139" s="373">
        <v>800836</v>
      </c>
      <c r="L139" s="376">
        <v>2313099</v>
      </c>
      <c r="M139" s="433">
        <f t="shared" si="26"/>
        <v>2.8883554185875759</v>
      </c>
      <c r="N139" s="446">
        <f t="shared" si="30"/>
        <v>3290.3257467994308</v>
      </c>
    </row>
    <row r="140" spans="1:14" s="266" customFormat="1" ht="18" customHeight="1" x14ac:dyDescent="0.25">
      <c r="A140" s="275"/>
      <c r="B140" s="425" t="s">
        <v>36</v>
      </c>
      <c r="C140" s="299" t="s">
        <v>170</v>
      </c>
      <c r="D140" s="370">
        <v>1446</v>
      </c>
      <c r="E140" s="370">
        <v>172</v>
      </c>
      <c r="F140" s="371">
        <v>1274</v>
      </c>
      <c r="G140" s="370">
        <v>1403</v>
      </c>
      <c r="H140" s="370">
        <v>283</v>
      </c>
      <c r="I140" s="375">
        <v>1120</v>
      </c>
      <c r="J140" s="433">
        <f t="shared" si="29"/>
        <v>0.87912087912087911</v>
      </c>
      <c r="K140" s="373">
        <v>1872357</v>
      </c>
      <c r="L140" s="376">
        <v>4136461</v>
      </c>
      <c r="M140" s="433">
        <f t="shared" si="26"/>
        <v>2.2092266592321872</v>
      </c>
      <c r="N140" s="446">
        <f t="shared" si="30"/>
        <v>3693.2687500000002</v>
      </c>
    </row>
    <row r="141" spans="1:14" s="266" customFormat="1" ht="18" customHeight="1" x14ac:dyDescent="0.25">
      <c r="A141" s="275"/>
      <c r="B141" s="424" t="s">
        <v>38</v>
      </c>
      <c r="C141" s="299" t="s">
        <v>71</v>
      </c>
      <c r="D141" s="370">
        <v>226</v>
      </c>
      <c r="E141" s="370">
        <v>14</v>
      </c>
      <c r="F141" s="371">
        <v>212</v>
      </c>
      <c r="G141" s="370"/>
      <c r="H141" s="370"/>
      <c r="I141" s="375"/>
      <c r="J141" s="433">
        <f t="shared" si="29"/>
        <v>0</v>
      </c>
      <c r="K141" s="373">
        <v>544162</v>
      </c>
      <c r="L141" s="376"/>
      <c r="M141" s="433">
        <f t="shared" si="26"/>
        <v>0</v>
      </c>
      <c r="N141" s="446">
        <f>IF(I141&lt;&gt;0,SUM(L141)/I141,0)</f>
        <v>0</v>
      </c>
    </row>
    <row r="142" spans="1:14" s="266" customFormat="1" ht="18" customHeight="1" x14ac:dyDescent="0.25">
      <c r="A142" s="275"/>
      <c r="B142" s="425" t="s">
        <v>215</v>
      </c>
      <c r="C142" s="299" t="s">
        <v>328</v>
      </c>
      <c r="D142" s="370">
        <v>127</v>
      </c>
      <c r="E142" s="370">
        <v>31</v>
      </c>
      <c r="F142" s="371">
        <v>96</v>
      </c>
      <c r="G142" s="370">
        <v>103</v>
      </c>
      <c r="H142" s="370">
        <v>29</v>
      </c>
      <c r="I142" s="375">
        <v>74</v>
      </c>
      <c r="J142" s="433">
        <f t="shared" si="29"/>
        <v>0.77083333333333337</v>
      </c>
      <c r="K142" s="373">
        <v>302527</v>
      </c>
      <c r="L142" s="376">
        <v>351890</v>
      </c>
      <c r="M142" s="433">
        <f t="shared" si="26"/>
        <v>1.1631689072380316</v>
      </c>
      <c r="N142" s="446">
        <f t="shared" si="30"/>
        <v>4755.27027027027</v>
      </c>
    </row>
    <row r="143" spans="1:14" s="266" customFormat="1" ht="18" customHeight="1" x14ac:dyDescent="0.25">
      <c r="A143" s="275"/>
      <c r="B143" s="425" t="s">
        <v>216</v>
      </c>
      <c r="C143" s="942" t="s">
        <v>178</v>
      </c>
      <c r="D143" s="370">
        <v>167</v>
      </c>
      <c r="E143" s="370">
        <v>14</v>
      </c>
      <c r="F143" s="371">
        <v>153</v>
      </c>
      <c r="G143" s="370">
        <v>168</v>
      </c>
      <c r="H143" s="370">
        <v>17</v>
      </c>
      <c r="I143" s="375">
        <v>151</v>
      </c>
      <c r="J143" s="433">
        <f t="shared" ref="J143" si="31">SUM(I143)/F143</f>
        <v>0.98692810457516345</v>
      </c>
      <c r="K143" s="603">
        <v>301093</v>
      </c>
      <c r="L143" s="376">
        <v>630026</v>
      </c>
      <c r="M143" s="433">
        <f t="shared" si="26"/>
        <v>2.0924631260109003</v>
      </c>
      <c r="N143" s="446">
        <f t="shared" si="30"/>
        <v>4172.3576158940396</v>
      </c>
    </row>
    <row r="144" spans="1:14" s="266" customFormat="1" ht="9" customHeight="1" x14ac:dyDescent="0.25">
      <c r="A144" s="275"/>
      <c r="B144" s="453"/>
      <c r="C144" s="454"/>
      <c r="D144" s="447"/>
      <c r="E144" s="447"/>
      <c r="F144" s="447"/>
      <c r="G144" s="447"/>
      <c r="H144" s="447"/>
      <c r="I144" s="447"/>
      <c r="J144" s="448"/>
      <c r="K144" s="416"/>
      <c r="L144" s="416"/>
      <c r="M144" s="448"/>
      <c r="N144" s="455"/>
    </row>
    <row r="145" spans="1:14" s="266" customFormat="1" ht="19.899999999999999" customHeight="1" x14ac:dyDescent="0.25">
      <c r="A145" s="275"/>
      <c r="B145" s="1101" t="s">
        <v>304</v>
      </c>
      <c r="C145" s="1101"/>
      <c r="D145" s="378">
        <f t="shared" ref="D145:I145" si="32">SUM(D124:D143)</f>
        <v>8598</v>
      </c>
      <c r="E145" s="378">
        <f t="shared" si="32"/>
        <v>1015</v>
      </c>
      <c r="F145" s="379">
        <f t="shared" si="32"/>
        <v>7583</v>
      </c>
      <c r="G145" s="370">
        <f t="shared" si="32"/>
        <v>9333</v>
      </c>
      <c r="H145" s="378">
        <f t="shared" si="32"/>
        <v>1244</v>
      </c>
      <c r="I145" s="382">
        <f t="shared" si="32"/>
        <v>8089</v>
      </c>
      <c r="J145" s="434">
        <f t="shared" si="28"/>
        <v>1.0667282078333113</v>
      </c>
      <c r="K145" s="380">
        <f>SUM(K124:K143)</f>
        <v>15228993</v>
      </c>
      <c r="L145" s="383">
        <f>SUM(L124:L143)</f>
        <v>19931656</v>
      </c>
      <c r="M145" s="434">
        <f>SUM(L145)/K145</f>
        <v>1.3087967142673189</v>
      </c>
      <c r="N145" s="449">
        <f>SUM(L145)/I145</f>
        <v>2464.0445048831748</v>
      </c>
    </row>
    <row r="146" spans="1:14" s="266" customFormat="1" ht="19.899999999999999" customHeight="1" x14ac:dyDescent="0.25">
      <c r="A146" s="275"/>
      <c r="B146" s="481"/>
      <c r="C146" s="481"/>
      <c r="D146" s="482"/>
      <c r="E146" s="482"/>
      <c r="F146" s="483"/>
      <c r="G146" s="415"/>
      <c r="H146" s="482"/>
      <c r="I146" s="483"/>
      <c r="J146" s="484"/>
      <c r="K146" s="485"/>
      <c r="L146" s="485"/>
      <c r="M146" s="484"/>
      <c r="N146" s="452"/>
    </row>
    <row r="147" spans="1:14" s="266" customFormat="1" ht="9.6" customHeight="1" x14ac:dyDescent="0.25">
      <c r="A147" s="275"/>
      <c r="B147" s="486"/>
      <c r="C147" s="486"/>
      <c r="D147" s="418"/>
      <c r="E147" s="418"/>
      <c r="F147" s="421"/>
      <c r="G147" s="410"/>
      <c r="H147" s="418"/>
      <c r="I147" s="421"/>
      <c r="J147" s="487"/>
      <c r="K147" s="386"/>
      <c r="L147" s="386"/>
      <c r="M147" s="487"/>
      <c r="N147" s="480"/>
    </row>
    <row r="148" spans="1:14" s="269" customFormat="1" ht="16.149999999999999" hidden="1" customHeight="1" x14ac:dyDescent="0.25">
      <c r="A148" s="293"/>
      <c r="B148" s="320"/>
      <c r="C148" s="320"/>
      <c r="D148" s="384"/>
      <c r="E148" s="384"/>
      <c r="F148" s="384"/>
      <c r="G148" s="384"/>
      <c r="H148" s="384"/>
      <c r="I148" s="384"/>
      <c r="J148" s="384"/>
      <c r="K148" s="385"/>
      <c r="L148" s="386"/>
      <c r="M148" s="384"/>
      <c r="N148" s="384"/>
    </row>
    <row r="149" spans="1:14" s="269" customFormat="1" ht="16.149999999999999" hidden="1" customHeight="1" x14ac:dyDescent="0.25">
      <c r="A149" s="266"/>
      <c r="B149" s="1101" t="s">
        <v>196</v>
      </c>
      <c r="C149" s="1101"/>
      <c r="D149" s="378" t="e">
        <f>SUM(D90+#REF!)</f>
        <v>#REF!</v>
      </c>
      <c r="E149" s="378" t="e">
        <f>SUM(E90+#REF!)</f>
        <v>#REF!</v>
      </c>
      <c r="F149" s="436" t="e">
        <f>SUM(F90+#REF!)</f>
        <v>#REF!</v>
      </c>
      <c r="G149" s="378" t="e">
        <f>SUM(G90+#REF!)</f>
        <v>#REF!</v>
      </c>
      <c r="H149" s="378" t="e">
        <f>SUM(H90+#REF!)</f>
        <v>#REF!</v>
      </c>
      <c r="I149" s="382" t="e">
        <f>SUM(I90+#REF!)</f>
        <v>#REF!</v>
      </c>
      <c r="J149" s="382"/>
      <c r="K149" s="380" t="e">
        <f>SUM(K90+#REF!)</f>
        <v>#REF!</v>
      </c>
      <c r="L149" s="383" t="e">
        <f>SUM(L90+#REF!)</f>
        <v>#REF!</v>
      </c>
      <c r="M149" s="434" t="e">
        <f>SUM(L149)/K149</f>
        <v>#REF!</v>
      </c>
      <c r="N149" s="443"/>
    </row>
    <row r="150" spans="1:14" s="269" customFormat="1" ht="16.149999999999999" hidden="1" customHeight="1" x14ac:dyDescent="0.25">
      <c r="A150" s="266"/>
      <c r="B150" s="288" t="s">
        <v>59</v>
      </c>
      <c r="C150" s="299" t="s">
        <v>164</v>
      </c>
      <c r="D150" s="299"/>
      <c r="E150" s="299"/>
      <c r="F150" s="299"/>
      <c r="G150" s="299"/>
      <c r="H150" s="299"/>
      <c r="I150" s="299"/>
      <c r="J150" s="299"/>
      <c r="K150" s="283"/>
      <c r="L150" s="296">
        <v>461676</v>
      </c>
      <c r="M150" s="285"/>
      <c r="N150" s="444"/>
    </row>
    <row r="151" spans="1:14" s="269" customFormat="1" ht="16.149999999999999" hidden="1" customHeight="1" x14ac:dyDescent="0.25">
      <c r="A151" s="266"/>
      <c r="B151" s="287" t="s">
        <v>61</v>
      </c>
      <c r="C151" s="299" t="s">
        <v>165</v>
      </c>
      <c r="D151" s="299"/>
      <c r="E151" s="299"/>
      <c r="F151" s="299"/>
      <c r="G151" s="299"/>
      <c r="H151" s="299"/>
      <c r="I151" s="299"/>
      <c r="J151" s="299"/>
      <c r="K151" s="283"/>
      <c r="L151" s="296">
        <v>23055191.170000002</v>
      </c>
      <c r="M151" s="285"/>
      <c r="N151" s="444"/>
    </row>
    <row r="152" spans="1:14" s="269" customFormat="1" ht="16.149999999999999" hidden="1" customHeight="1" x14ac:dyDescent="0.25">
      <c r="A152" s="266"/>
      <c r="B152" s="288" t="s">
        <v>63</v>
      </c>
      <c r="C152" s="299" t="s">
        <v>166</v>
      </c>
      <c r="D152" s="299"/>
      <c r="E152" s="299"/>
      <c r="F152" s="299"/>
      <c r="G152" s="299"/>
      <c r="H152" s="299"/>
      <c r="I152" s="299"/>
      <c r="J152" s="299"/>
      <c r="K152" s="283"/>
      <c r="L152" s="296">
        <v>28593196.580000006</v>
      </c>
      <c r="M152" s="285"/>
      <c r="N152" s="444"/>
    </row>
    <row r="153" spans="1:14" s="269" customFormat="1" ht="16.149999999999999" hidden="1" customHeight="1" x14ac:dyDescent="0.25">
      <c r="A153" s="266"/>
      <c r="B153" s="288" t="s">
        <v>65</v>
      </c>
      <c r="C153" s="299" t="s">
        <v>167</v>
      </c>
      <c r="D153" s="299"/>
      <c r="E153" s="299"/>
      <c r="F153" s="299"/>
      <c r="G153" s="299"/>
      <c r="H153" s="299"/>
      <c r="I153" s="299"/>
      <c r="J153" s="299"/>
      <c r="K153" s="283"/>
      <c r="L153" s="296">
        <v>5103729.7000000263</v>
      </c>
      <c r="M153" s="285"/>
      <c r="N153" s="444"/>
    </row>
    <row r="154" spans="1:14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4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4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4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4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4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4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4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4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4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4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4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  <c r="J165" s="266"/>
    </row>
    <row r="166" spans="1:14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  <c r="J166" s="266"/>
    </row>
    <row r="167" spans="1:14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</row>
    <row r="168" spans="1:14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</row>
    <row r="169" spans="1:14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</row>
    <row r="170" spans="1:14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</row>
    <row r="171" spans="1:14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</row>
    <row r="172" spans="1:14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</row>
    <row r="173" spans="1:14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</row>
    <row r="174" spans="1:14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</row>
    <row r="175" spans="1:14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</row>
    <row r="176" spans="1:14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</row>
    <row r="177" spans="1:25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</row>
    <row r="178" spans="1:25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</row>
    <row r="179" spans="1:25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</row>
    <row r="180" spans="1:25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</row>
    <row r="181" spans="1:25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</row>
    <row r="182" spans="1:25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</row>
    <row r="183" spans="1:25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82"/>
      <c r="K183" s="271"/>
      <c r="L183" s="271"/>
      <c r="M183" s="271"/>
      <c r="N183" s="271"/>
    </row>
    <row r="184" spans="1:25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82"/>
      <c r="K184" s="271"/>
      <c r="L184" s="271"/>
      <c r="M184" s="271"/>
      <c r="N184" s="271"/>
    </row>
    <row r="185" spans="1:25" s="282" customFormat="1" ht="16.149999999999999" hidden="1" customHeight="1" x14ac:dyDescent="0.25">
      <c r="K185" s="271"/>
      <c r="L185" s="271"/>
      <c r="M185" s="271"/>
      <c r="N185" s="271"/>
      <c r="O185" s="269"/>
      <c r="P185" s="269"/>
      <c r="Q185" s="269"/>
      <c r="R185" s="269"/>
      <c r="S185" s="269"/>
      <c r="T185" s="269"/>
      <c r="U185" s="269"/>
      <c r="V185" s="269"/>
      <c r="W185" s="269"/>
      <c r="X185" s="269"/>
      <c r="Y185" s="269"/>
    </row>
    <row r="186" spans="1:25" s="282" customFormat="1" ht="16.149999999999999" hidden="1" customHeight="1" x14ac:dyDescent="0.25">
      <c r="K186" s="271"/>
      <c r="L186" s="271"/>
      <c r="M186" s="271"/>
      <c r="N186" s="271"/>
      <c r="O186" s="269"/>
      <c r="P186" s="269"/>
      <c r="Q186" s="269"/>
      <c r="R186" s="269"/>
      <c r="S186" s="269"/>
      <c r="T186" s="269"/>
      <c r="U186" s="269"/>
      <c r="V186" s="269"/>
      <c r="W186" s="269"/>
      <c r="X186" s="269"/>
      <c r="Y186" s="269"/>
    </row>
    <row r="187" spans="1:25" s="282" customFormat="1" ht="16.149999999999999" hidden="1" customHeight="1" x14ac:dyDescent="0.25">
      <c r="K187" s="271"/>
      <c r="L187" s="271"/>
      <c r="M187" s="271"/>
      <c r="N187" s="271"/>
      <c r="O187" s="269"/>
      <c r="P187" s="269"/>
      <c r="Q187" s="269"/>
      <c r="R187" s="269"/>
      <c r="S187" s="269"/>
      <c r="T187" s="269"/>
      <c r="U187" s="269"/>
      <c r="V187" s="269"/>
      <c r="W187" s="269"/>
      <c r="X187" s="269"/>
      <c r="Y187" s="269"/>
    </row>
    <row r="188" spans="1:25" s="282" customFormat="1" ht="16.149999999999999" hidden="1" customHeight="1" x14ac:dyDescent="0.25">
      <c r="K188" s="271"/>
      <c r="L188" s="271"/>
      <c r="M188" s="271"/>
      <c r="N188" s="271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</row>
    <row r="189" spans="1:25" s="282" customFormat="1" ht="16.149999999999999" hidden="1" customHeight="1" x14ac:dyDescent="0.25">
      <c r="K189" s="271"/>
      <c r="L189" s="271"/>
      <c r="M189" s="271"/>
      <c r="N189" s="271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</row>
    <row r="190" spans="1:25" s="282" customFormat="1" ht="16.149999999999999" hidden="1" customHeight="1" x14ac:dyDescent="0.25">
      <c r="K190" s="271"/>
      <c r="L190" s="271"/>
      <c r="M190" s="271"/>
      <c r="N190" s="271"/>
      <c r="O190" s="269"/>
      <c r="P190" s="269"/>
      <c r="Q190" s="269"/>
      <c r="R190" s="269"/>
      <c r="S190" s="269"/>
      <c r="T190" s="269"/>
      <c r="U190" s="269"/>
      <c r="V190" s="269"/>
      <c r="W190" s="269"/>
      <c r="X190" s="269"/>
      <c r="Y190" s="269"/>
    </row>
    <row r="191" spans="1:25" s="282" customFormat="1" ht="16.149999999999999" hidden="1" customHeight="1" x14ac:dyDescent="0.25">
      <c r="K191" s="271"/>
      <c r="L191" s="271"/>
      <c r="M191" s="271"/>
      <c r="N191" s="271"/>
      <c r="O191" s="269"/>
      <c r="P191" s="269"/>
      <c r="Q191" s="269"/>
      <c r="R191" s="269"/>
      <c r="S191" s="269"/>
      <c r="T191" s="269"/>
      <c r="U191" s="269"/>
      <c r="V191" s="269"/>
      <c r="W191" s="269"/>
      <c r="X191" s="269"/>
      <c r="Y191" s="269"/>
    </row>
    <row r="192" spans="1:25" s="282" customFormat="1" ht="16.149999999999999" hidden="1" customHeight="1" x14ac:dyDescent="0.25">
      <c r="K192" s="271"/>
      <c r="L192" s="271"/>
      <c r="M192" s="271"/>
      <c r="N192" s="271"/>
      <c r="O192" s="269"/>
      <c r="P192" s="269"/>
      <c r="Q192" s="269"/>
      <c r="R192" s="269"/>
      <c r="S192" s="269"/>
      <c r="T192" s="269"/>
      <c r="U192" s="269"/>
      <c r="V192" s="269"/>
      <c r="W192" s="269"/>
      <c r="X192" s="269"/>
      <c r="Y192" s="269"/>
    </row>
    <row r="193" spans="11:25" s="282" customFormat="1" ht="16.149999999999999" hidden="1" customHeight="1" x14ac:dyDescent="0.25">
      <c r="K193" s="271"/>
      <c r="L193" s="271"/>
      <c r="M193" s="271"/>
      <c r="N193" s="271"/>
      <c r="O193" s="269"/>
      <c r="P193" s="269"/>
      <c r="Q193" s="269"/>
      <c r="R193" s="269"/>
      <c r="S193" s="269"/>
      <c r="T193" s="269"/>
      <c r="U193" s="269"/>
      <c r="V193" s="269"/>
      <c r="W193" s="269"/>
      <c r="X193" s="269"/>
      <c r="Y193" s="269"/>
    </row>
    <row r="194" spans="11:25" s="282" customFormat="1" ht="16.149999999999999" hidden="1" customHeight="1" x14ac:dyDescent="0.25">
      <c r="K194" s="271"/>
      <c r="L194" s="271"/>
      <c r="M194" s="271"/>
      <c r="N194" s="271"/>
      <c r="O194" s="269"/>
      <c r="P194" s="269"/>
      <c r="Q194" s="269"/>
      <c r="R194" s="269"/>
      <c r="S194" s="269"/>
      <c r="T194" s="269"/>
      <c r="U194" s="269"/>
      <c r="V194" s="269"/>
      <c r="W194" s="269"/>
      <c r="X194" s="269"/>
      <c r="Y194" s="269"/>
    </row>
    <row r="195" spans="11:25" s="282" customFormat="1" ht="16.149999999999999" hidden="1" customHeight="1" x14ac:dyDescent="0.25">
      <c r="K195" s="271"/>
      <c r="L195" s="271"/>
      <c r="M195" s="271"/>
      <c r="N195" s="271"/>
      <c r="O195" s="269"/>
      <c r="P195" s="269"/>
      <c r="Q195" s="269"/>
      <c r="R195" s="269"/>
      <c r="S195" s="269"/>
      <c r="T195" s="269"/>
      <c r="U195" s="269"/>
      <c r="V195" s="269"/>
      <c r="W195" s="269"/>
      <c r="X195" s="269"/>
      <c r="Y195" s="269"/>
    </row>
    <row r="196" spans="11:25" s="282" customFormat="1" ht="16.149999999999999" hidden="1" customHeight="1" x14ac:dyDescent="0.25">
      <c r="K196" s="271"/>
      <c r="L196" s="271"/>
      <c r="M196" s="271"/>
      <c r="N196" s="271"/>
      <c r="O196" s="269"/>
      <c r="P196" s="269"/>
      <c r="Q196" s="269"/>
      <c r="R196" s="269"/>
      <c r="S196" s="269"/>
      <c r="T196" s="269"/>
      <c r="U196" s="269"/>
      <c r="V196" s="269"/>
      <c r="W196" s="269"/>
      <c r="X196" s="269"/>
      <c r="Y196" s="269"/>
    </row>
    <row r="197" spans="11:25" s="282" customFormat="1" ht="16.149999999999999" hidden="1" customHeight="1" x14ac:dyDescent="0.25">
      <c r="K197" s="271"/>
      <c r="L197" s="271"/>
      <c r="M197" s="271"/>
      <c r="N197" s="271"/>
      <c r="O197" s="269"/>
      <c r="P197" s="269"/>
      <c r="Q197" s="269"/>
      <c r="R197" s="269"/>
      <c r="S197" s="269"/>
      <c r="T197" s="269"/>
      <c r="U197" s="269"/>
      <c r="V197" s="269"/>
      <c r="W197" s="269"/>
      <c r="X197" s="269"/>
      <c r="Y197" s="269"/>
    </row>
    <row r="198" spans="11:25" s="282" customFormat="1" ht="16.149999999999999" hidden="1" customHeight="1" x14ac:dyDescent="0.25">
      <c r="K198" s="271"/>
      <c r="L198" s="271"/>
      <c r="M198" s="271"/>
      <c r="N198" s="271"/>
      <c r="O198" s="269"/>
      <c r="P198" s="269"/>
      <c r="Q198" s="269"/>
      <c r="R198" s="269"/>
      <c r="S198" s="269"/>
      <c r="T198" s="269"/>
      <c r="U198" s="269"/>
      <c r="V198" s="269"/>
      <c r="W198" s="269"/>
      <c r="X198" s="269"/>
      <c r="Y198" s="269"/>
    </row>
    <row r="199" spans="11:25" s="282" customFormat="1" ht="16.149999999999999" hidden="1" customHeight="1" x14ac:dyDescent="0.25">
      <c r="K199" s="271"/>
      <c r="L199" s="271"/>
      <c r="M199" s="271"/>
      <c r="N199" s="271"/>
      <c r="O199" s="269"/>
      <c r="P199" s="269"/>
      <c r="Q199" s="269"/>
      <c r="R199" s="269"/>
      <c r="S199" s="269"/>
      <c r="T199" s="269"/>
      <c r="U199" s="269"/>
      <c r="V199" s="269"/>
      <c r="W199" s="269"/>
      <c r="X199" s="269"/>
      <c r="Y199" s="269"/>
    </row>
    <row r="200" spans="11:25" s="282" customFormat="1" ht="16.149999999999999" hidden="1" customHeight="1" x14ac:dyDescent="0.25">
      <c r="K200" s="271"/>
      <c r="L200" s="271"/>
      <c r="M200" s="271"/>
      <c r="N200" s="271"/>
      <c r="O200" s="269"/>
      <c r="P200" s="269"/>
      <c r="Q200" s="269"/>
      <c r="R200" s="269"/>
      <c r="S200" s="269"/>
      <c r="T200" s="269"/>
      <c r="U200" s="269"/>
      <c r="V200" s="269"/>
      <c r="W200" s="269"/>
      <c r="X200" s="269"/>
      <c r="Y200" s="269"/>
    </row>
    <row r="201" spans="11:25" s="282" customFormat="1" ht="16.149999999999999" hidden="1" customHeight="1" x14ac:dyDescent="0.25">
      <c r="K201" s="271"/>
      <c r="L201" s="271"/>
      <c r="M201" s="271"/>
      <c r="N201" s="271"/>
      <c r="O201" s="269"/>
      <c r="P201" s="269"/>
      <c r="Q201" s="269"/>
      <c r="R201" s="269"/>
      <c r="S201" s="269"/>
      <c r="T201" s="269"/>
      <c r="U201" s="269"/>
      <c r="V201" s="269"/>
      <c r="W201" s="269"/>
      <c r="X201" s="269"/>
      <c r="Y201" s="269"/>
    </row>
    <row r="202" spans="11:25" s="282" customFormat="1" ht="16.149999999999999" hidden="1" customHeight="1" x14ac:dyDescent="0.25">
      <c r="K202" s="271"/>
      <c r="L202" s="271"/>
      <c r="M202" s="271"/>
      <c r="N202" s="271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69"/>
    </row>
    <row r="203" spans="11:25" s="282" customFormat="1" ht="16.149999999999999" hidden="1" customHeight="1" x14ac:dyDescent="0.25">
      <c r="K203" s="271"/>
      <c r="L203" s="271"/>
      <c r="M203" s="271"/>
      <c r="N203" s="271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</row>
    <row r="204" spans="11:25" s="282" customFormat="1" ht="16.149999999999999" hidden="1" customHeight="1" x14ac:dyDescent="0.25">
      <c r="K204" s="271"/>
      <c r="L204" s="271"/>
      <c r="M204" s="271"/>
      <c r="N204" s="271"/>
      <c r="O204" s="269"/>
      <c r="P204" s="269"/>
      <c r="Q204" s="269"/>
      <c r="R204" s="269"/>
      <c r="S204" s="269"/>
      <c r="T204" s="269"/>
      <c r="U204" s="269"/>
      <c r="V204" s="269"/>
      <c r="W204" s="269"/>
      <c r="X204" s="269"/>
      <c r="Y204" s="269"/>
    </row>
    <row r="205" spans="11:25" s="282" customFormat="1" ht="16.149999999999999" hidden="1" customHeight="1" x14ac:dyDescent="0.25">
      <c r="K205" s="271"/>
      <c r="L205" s="271"/>
      <c r="M205" s="271"/>
      <c r="N205" s="271"/>
      <c r="O205" s="269"/>
      <c r="P205" s="269"/>
      <c r="Q205" s="269"/>
      <c r="R205" s="269"/>
      <c r="S205" s="269"/>
      <c r="T205" s="269"/>
      <c r="U205" s="269"/>
      <c r="V205" s="269"/>
      <c r="W205" s="269"/>
      <c r="X205" s="269"/>
      <c r="Y205" s="269"/>
    </row>
    <row r="206" spans="11:25" s="282" customFormat="1" ht="16.149999999999999" hidden="1" customHeight="1" x14ac:dyDescent="0.25">
      <c r="K206" s="271"/>
      <c r="L206" s="271"/>
      <c r="M206" s="271"/>
      <c r="N206" s="271"/>
      <c r="O206" s="269"/>
      <c r="P206" s="269"/>
      <c r="Q206" s="269"/>
      <c r="R206" s="269"/>
      <c r="S206" s="269"/>
      <c r="T206" s="269"/>
      <c r="U206" s="269"/>
      <c r="V206" s="269"/>
      <c r="W206" s="269"/>
      <c r="X206" s="269"/>
      <c r="Y206" s="269"/>
    </row>
    <row r="207" spans="11:25" s="282" customFormat="1" ht="16.149999999999999" hidden="1" customHeight="1" x14ac:dyDescent="0.25">
      <c r="K207" s="271"/>
      <c r="L207" s="271"/>
      <c r="M207" s="271"/>
      <c r="N207" s="271"/>
      <c r="O207" s="269"/>
      <c r="P207" s="269"/>
      <c r="Q207" s="269"/>
      <c r="R207" s="269"/>
      <c r="S207" s="269"/>
      <c r="T207" s="269"/>
      <c r="U207" s="269"/>
      <c r="V207" s="269"/>
      <c r="W207" s="269"/>
      <c r="X207" s="269"/>
      <c r="Y207" s="269"/>
    </row>
    <row r="208" spans="11:25" s="282" customFormat="1" ht="16.149999999999999" hidden="1" customHeight="1" x14ac:dyDescent="0.25">
      <c r="K208" s="271"/>
      <c r="L208" s="271"/>
      <c r="M208" s="271"/>
      <c r="N208" s="271"/>
      <c r="O208" s="269"/>
      <c r="P208" s="269"/>
      <c r="Q208" s="269"/>
      <c r="R208" s="269"/>
      <c r="S208" s="269"/>
      <c r="T208" s="269"/>
      <c r="U208" s="269"/>
      <c r="V208" s="269"/>
      <c r="W208" s="269"/>
      <c r="X208" s="269"/>
      <c r="Y208" s="269"/>
    </row>
    <row r="209" spans="11:25" s="282" customFormat="1" ht="16.149999999999999" hidden="1" customHeight="1" x14ac:dyDescent="0.25">
      <c r="K209" s="271"/>
      <c r="L209" s="271"/>
      <c r="M209" s="271"/>
      <c r="N209" s="271"/>
      <c r="O209" s="269"/>
      <c r="P209" s="269"/>
      <c r="Q209" s="269"/>
      <c r="R209" s="269"/>
      <c r="S209" s="269"/>
      <c r="T209" s="269"/>
      <c r="U209" s="269"/>
      <c r="V209" s="269"/>
      <c r="W209" s="269"/>
      <c r="X209" s="269"/>
      <c r="Y209" s="269"/>
    </row>
    <row r="210" spans="11:25" s="282" customFormat="1" ht="16.149999999999999" hidden="1" customHeight="1" x14ac:dyDescent="0.25">
      <c r="K210" s="271"/>
      <c r="L210" s="271"/>
      <c r="M210" s="271"/>
      <c r="N210" s="271"/>
      <c r="O210" s="269"/>
      <c r="P210" s="269"/>
      <c r="Q210" s="269"/>
      <c r="R210" s="269"/>
      <c r="S210" s="269"/>
      <c r="T210" s="269"/>
      <c r="U210" s="269"/>
      <c r="V210" s="269"/>
      <c r="W210" s="269"/>
      <c r="X210" s="269"/>
      <c r="Y210" s="269"/>
    </row>
    <row r="211" spans="11:25" s="282" customFormat="1" ht="16.149999999999999" hidden="1" customHeight="1" x14ac:dyDescent="0.25">
      <c r="K211" s="271"/>
      <c r="L211" s="271"/>
      <c r="M211" s="271"/>
      <c r="N211" s="271"/>
      <c r="O211" s="269"/>
      <c r="P211" s="269"/>
      <c r="Q211" s="269"/>
      <c r="R211" s="269"/>
      <c r="S211" s="269"/>
      <c r="T211" s="269"/>
      <c r="U211" s="269"/>
      <c r="V211" s="269"/>
      <c r="W211" s="269"/>
      <c r="X211" s="269"/>
      <c r="Y211" s="269"/>
    </row>
    <row r="212" spans="11:25" s="282" customFormat="1" ht="16.149999999999999" hidden="1" customHeight="1" x14ac:dyDescent="0.25">
      <c r="K212" s="271"/>
      <c r="L212" s="271"/>
      <c r="M212" s="271"/>
      <c r="N212" s="271"/>
      <c r="O212" s="269"/>
      <c r="P212" s="269"/>
      <c r="Q212" s="269"/>
      <c r="R212" s="269"/>
      <c r="S212" s="269"/>
      <c r="T212" s="269"/>
      <c r="U212" s="269"/>
      <c r="V212" s="269"/>
      <c r="W212" s="269"/>
      <c r="X212" s="269"/>
      <c r="Y212" s="269"/>
    </row>
    <row r="213" spans="11:25" s="282" customFormat="1" ht="16.149999999999999" hidden="1" customHeight="1" x14ac:dyDescent="0.25">
      <c r="K213" s="271"/>
      <c r="L213" s="271"/>
      <c r="M213" s="271"/>
      <c r="N213" s="271"/>
      <c r="O213" s="269"/>
      <c r="P213" s="269"/>
      <c r="Q213" s="269"/>
      <c r="R213" s="269"/>
      <c r="S213" s="269"/>
      <c r="T213" s="269"/>
      <c r="U213" s="269"/>
      <c r="V213" s="269"/>
      <c r="W213" s="269"/>
      <c r="X213" s="269"/>
      <c r="Y213" s="269"/>
    </row>
    <row r="214" spans="11:25" s="282" customFormat="1" ht="16.149999999999999" hidden="1" customHeight="1" x14ac:dyDescent="0.25">
      <c r="K214" s="271"/>
      <c r="L214" s="271"/>
      <c r="M214" s="271"/>
      <c r="N214" s="271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</row>
    <row r="215" spans="11:25" s="282" customFormat="1" ht="16.149999999999999" hidden="1" customHeight="1" x14ac:dyDescent="0.25">
      <c r="K215" s="271"/>
      <c r="L215" s="271"/>
      <c r="M215" s="271"/>
      <c r="N215" s="271"/>
      <c r="O215" s="269"/>
      <c r="P215" s="269"/>
      <c r="Q215" s="269"/>
      <c r="R215" s="269"/>
      <c r="S215" s="269"/>
      <c r="T215" s="269"/>
      <c r="U215" s="269"/>
      <c r="V215" s="269"/>
      <c r="W215" s="269"/>
      <c r="X215" s="269"/>
      <c r="Y215" s="269"/>
    </row>
    <row r="216" spans="11:25" s="282" customFormat="1" ht="16.149999999999999" hidden="1" customHeight="1" x14ac:dyDescent="0.25">
      <c r="K216" s="271"/>
      <c r="L216" s="271"/>
      <c r="M216" s="271"/>
      <c r="N216" s="271"/>
      <c r="O216" s="269"/>
      <c r="P216" s="269"/>
      <c r="Q216" s="269"/>
      <c r="R216" s="269"/>
      <c r="S216" s="269"/>
      <c r="T216" s="269"/>
      <c r="U216" s="269"/>
      <c r="V216" s="269"/>
      <c r="W216" s="269"/>
      <c r="X216" s="269"/>
      <c r="Y216" s="269"/>
    </row>
    <row r="217" spans="11:25" s="282" customFormat="1" ht="16.149999999999999" hidden="1" customHeight="1" x14ac:dyDescent="0.25">
      <c r="K217" s="271"/>
      <c r="L217" s="271"/>
      <c r="M217" s="271"/>
      <c r="N217" s="271"/>
      <c r="O217" s="269"/>
      <c r="P217" s="269"/>
      <c r="Q217" s="269"/>
      <c r="R217" s="269"/>
      <c r="S217" s="269"/>
      <c r="T217" s="269"/>
      <c r="U217" s="269"/>
      <c r="V217" s="269"/>
      <c r="W217" s="269"/>
      <c r="X217" s="269"/>
      <c r="Y217" s="269"/>
    </row>
    <row r="218" spans="11:25" s="282" customFormat="1" ht="16.149999999999999" hidden="1" customHeight="1" x14ac:dyDescent="0.25">
      <c r="K218" s="271"/>
      <c r="L218" s="271"/>
      <c r="M218" s="271"/>
      <c r="N218" s="271"/>
      <c r="O218" s="269"/>
      <c r="P218" s="269"/>
      <c r="Q218" s="269"/>
      <c r="R218" s="269"/>
      <c r="S218" s="269"/>
      <c r="T218" s="269"/>
      <c r="U218" s="269"/>
      <c r="V218" s="269"/>
      <c r="W218" s="269"/>
      <c r="X218" s="269"/>
      <c r="Y218" s="269"/>
    </row>
    <row r="219" spans="11:25" s="282" customFormat="1" ht="16.149999999999999" hidden="1" customHeight="1" x14ac:dyDescent="0.25">
      <c r="K219" s="271"/>
      <c r="L219" s="271"/>
      <c r="M219" s="271"/>
      <c r="N219" s="271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</row>
    <row r="220" spans="11:25" s="282" customFormat="1" ht="16.149999999999999" hidden="1" customHeight="1" x14ac:dyDescent="0.25">
      <c r="K220" s="271"/>
      <c r="L220" s="271"/>
      <c r="M220" s="271"/>
      <c r="N220" s="271"/>
      <c r="O220" s="269"/>
      <c r="P220" s="269"/>
      <c r="Q220" s="269"/>
      <c r="R220" s="269"/>
      <c r="S220" s="269"/>
      <c r="T220" s="269"/>
      <c r="U220" s="269"/>
      <c r="V220" s="269"/>
      <c r="W220" s="269"/>
      <c r="X220" s="269"/>
      <c r="Y220" s="269"/>
    </row>
    <row r="221" spans="11:25" s="282" customFormat="1" ht="16.149999999999999" hidden="1" customHeight="1" x14ac:dyDescent="0.25">
      <c r="K221" s="271"/>
      <c r="L221" s="271"/>
      <c r="M221" s="271"/>
      <c r="N221" s="271"/>
      <c r="O221" s="269"/>
      <c r="P221" s="269"/>
      <c r="Q221" s="269"/>
      <c r="R221" s="269"/>
      <c r="S221" s="269"/>
      <c r="T221" s="269"/>
      <c r="U221" s="269"/>
      <c r="V221" s="269"/>
      <c r="W221" s="269"/>
      <c r="X221" s="269"/>
      <c r="Y221" s="269"/>
    </row>
    <row r="222" spans="11:25" s="282" customFormat="1" ht="16.149999999999999" hidden="1" customHeight="1" x14ac:dyDescent="0.25">
      <c r="K222" s="271"/>
      <c r="L222" s="271"/>
      <c r="M222" s="271"/>
      <c r="N222" s="271"/>
      <c r="O222" s="269"/>
      <c r="P222" s="269"/>
      <c r="Q222" s="269"/>
      <c r="R222" s="269"/>
      <c r="S222" s="269"/>
      <c r="T222" s="269"/>
      <c r="U222" s="269"/>
      <c r="V222" s="269"/>
      <c r="W222" s="269"/>
      <c r="X222" s="269"/>
      <c r="Y222" s="269"/>
    </row>
    <row r="223" spans="11:25" s="282" customFormat="1" ht="16.149999999999999" hidden="1" customHeight="1" x14ac:dyDescent="0.25">
      <c r="K223" s="271"/>
      <c r="L223" s="271"/>
      <c r="M223" s="271"/>
      <c r="N223" s="271"/>
      <c r="O223" s="269"/>
      <c r="P223" s="269"/>
      <c r="Q223" s="269"/>
      <c r="R223" s="269"/>
      <c r="S223" s="269"/>
      <c r="T223" s="269"/>
      <c r="U223" s="269"/>
      <c r="V223" s="269"/>
      <c r="W223" s="269"/>
      <c r="X223" s="269"/>
      <c r="Y223" s="269"/>
    </row>
    <row r="224" spans="11:25" s="282" customFormat="1" ht="15" hidden="1" x14ac:dyDescent="0.25">
      <c r="K224" s="271"/>
      <c r="L224" s="271"/>
      <c r="M224" s="271"/>
      <c r="N224" s="271"/>
      <c r="O224" s="269"/>
      <c r="P224" s="269"/>
      <c r="Q224" s="269"/>
      <c r="R224" s="269"/>
      <c r="S224" s="269"/>
      <c r="T224" s="269"/>
      <c r="U224" s="269"/>
      <c r="V224" s="269"/>
      <c r="W224" s="269"/>
      <c r="X224" s="269"/>
      <c r="Y224" s="269"/>
    </row>
    <row r="225" spans="11:25" s="282" customFormat="1" ht="15" hidden="1" x14ac:dyDescent="0.25">
      <c r="K225" s="271"/>
      <c r="L225" s="271"/>
      <c r="M225" s="271"/>
      <c r="N225" s="271"/>
      <c r="O225" s="269"/>
      <c r="P225" s="269"/>
      <c r="Q225" s="269"/>
      <c r="R225" s="269"/>
      <c r="S225" s="269"/>
      <c r="T225" s="269"/>
      <c r="U225" s="269"/>
      <c r="V225" s="269"/>
      <c r="W225" s="269"/>
      <c r="X225" s="269"/>
      <c r="Y225" s="269"/>
    </row>
    <row r="226" spans="11:25" s="282" customFormat="1" ht="15" hidden="1" x14ac:dyDescent="0.25">
      <c r="K226" s="271"/>
      <c r="L226" s="271"/>
      <c r="M226" s="271"/>
      <c r="N226" s="271"/>
      <c r="O226" s="269"/>
      <c r="P226" s="269"/>
      <c r="Q226" s="269"/>
      <c r="R226" s="269"/>
      <c r="S226" s="269"/>
      <c r="T226" s="269"/>
      <c r="U226" s="269"/>
      <c r="V226" s="269"/>
      <c r="W226" s="269"/>
      <c r="X226" s="269"/>
      <c r="Y226" s="269"/>
    </row>
    <row r="227" spans="11:25" s="282" customFormat="1" ht="15" hidden="1" x14ac:dyDescent="0.25">
      <c r="K227" s="271"/>
      <c r="L227" s="271"/>
      <c r="M227" s="271"/>
      <c r="N227" s="271"/>
      <c r="O227" s="269"/>
      <c r="P227" s="269"/>
      <c r="Q227" s="269"/>
      <c r="R227" s="269"/>
      <c r="S227" s="269"/>
      <c r="T227" s="269"/>
      <c r="U227" s="269"/>
      <c r="V227" s="269"/>
      <c r="W227" s="269"/>
      <c r="X227" s="269"/>
      <c r="Y227" s="269"/>
    </row>
    <row r="228" spans="11:25" s="282" customFormat="1" ht="15" hidden="1" x14ac:dyDescent="0.25">
      <c r="K228" s="271"/>
      <c r="L228" s="271"/>
      <c r="M228" s="271"/>
      <c r="N228" s="271"/>
      <c r="O228" s="269"/>
      <c r="P228" s="269"/>
      <c r="Q228" s="269"/>
      <c r="R228" s="269"/>
      <c r="S228" s="269"/>
      <c r="T228" s="269"/>
      <c r="U228" s="269"/>
      <c r="V228" s="269"/>
      <c r="W228" s="269"/>
      <c r="X228" s="269"/>
      <c r="Y228" s="269"/>
    </row>
    <row r="229" spans="11:25" s="282" customFormat="1" ht="15" hidden="1" x14ac:dyDescent="0.25">
      <c r="K229" s="271"/>
      <c r="L229" s="271"/>
      <c r="M229" s="271"/>
      <c r="N229" s="271"/>
      <c r="O229" s="269"/>
      <c r="P229" s="269"/>
      <c r="Q229" s="269"/>
      <c r="R229" s="269"/>
      <c r="S229" s="269"/>
      <c r="T229" s="269"/>
      <c r="U229" s="269"/>
      <c r="V229" s="269"/>
      <c r="W229" s="269"/>
      <c r="X229" s="269"/>
      <c r="Y229" s="269"/>
    </row>
    <row r="230" spans="11:25" s="282" customFormat="1" ht="15" hidden="1" x14ac:dyDescent="0.25">
      <c r="K230" s="271"/>
      <c r="L230" s="271"/>
      <c r="M230" s="271"/>
      <c r="N230" s="271"/>
      <c r="O230" s="269"/>
      <c r="P230" s="269"/>
      <c r="Q230" s="269"/>
      <c r="R230" s="269"/>
      <c r="S230" s="269"/>
      <c r="T230" s="269"/>
      <c r="U230" s="269"/>
      <c r="V230" s="269"/>
      <c r="W230" s="269"/>
      <c r="X230" s="269"/>
      <c r="Y230" s="269"/>
    </row>
    <row r="231" spans="11:25" s="282" customFormat="1" ht="15" hidden="1" x14ac:dyDescent="0.25">
      <c r="K231" s="271"/>
      <c r="L231" s="271"/>
      <c r="M231" s="271"/>
      <c r="N231" s="271"/>
      <c r="O231" s="269"/>
      <c r="P231" s="269"/>
      <c r="Q231" s="269"/>
      <c r="R231" s="269"/>
      <c r="S231" s="269"/>
      <c r="T231" s="269"/>
      <c r="U231" s="269"/>
      <c r="V231" s="269"/>
      <c r="W231" s="269"/>
      <c r="X231" s="269"/>
      <c r="Y231" s="269"/>
    </row>
    <row r="232" spans="11:25" s="282" customFormat="1" ht="15" hidden="1" x14ac:dyDescent="0.25">
      <c r="K232" s="271"/>
      <c r="L232" s="271"/>
      <c r="M232" s="271"/>
      <c r="N232" s="271"/>
      <c r="O232" s="269"/>
      <c r="P232" s="269"/>
      <c r="Q232" s="269"/>
      <c r="R232" s="269"/>
      <c r="S232" s="269"/>
      <c r="T232" s="269"/>
      <c r="U232" s="269"/>
      <c r="V232" s="269"/>
      <c r="W232" s="269"/>
      <c r="X232" s="269"/>
      <c r="Y232" s="269"/>
    </row>
    <row r="233" spans="11:25" s="282" customFormat="1" ht="15" hidden="1" x14ac:dyDescent="0.25">
      <c r="K233" s="271"/>
      <c r="L233" s="271"/>
      <c r="M233" s="271"/>
      <c r="N233" s="271"/>
      <c r="O233" s="269"/>
      <c r="P233" s="269"/>
      <c r="Q233" s="269"/>
      <c r="R233" s="269"/>
      <c r="S233" s="269"/>
      <c r="T233" s="269"/>
      <c r="U233" s="269"/>
      <c r="V233" s="269"/>
      <c r="W233" s="269"/>
      <c r="X233" s="269"/>
      <c r="Y233" s="269"/>
    </row>
    <row r="234" spans="11:25" s="282" customFormat="1" ht="15" hidden="1" x14ac:dyDescent="0.25">
      <c r="K234" s="271"/>
      <c r="L234" s="271"/>
      <c r="M234" s="271"/>
      <c r="N234" s="271"/>
      <c r="O234" s="269"/>
      <c r="P234" s="269"/>
      <c r="Q234" s="269"/>
      <c r="R234" s="269"/>
      <c r="S234" s="269"/>
      <c r="T234" s="269"/>
      <c r="U234" s="269"/>
      <c r="V234" s="269"/>
      <c r="W234" s="269"/>
      <c r="X234" s="269"/>
      <c r="Y234" s="269"/>
    </row>
  </sheetData>
  <mergeCells count="58">
    <mergeCell ref="D119:N119"/>
    <mergeCell ref="B119:B122"/>
    <mergeCell ref="C119:C122"/>
    <mergeCell ref="D120:I120"/>
    <mergeCell ref="K120:L120"/>
    <mergeCell ref="D77:N77"/>
    <mergeCell ref="J78:J80"/>
    <mergeCell ref="N78:N80"/>
    <mergeCell ref="B100:C100"/>
    <mergeCell ref="B102:C102"/>
    <mergeCell ref="C77:C80"/>
    <mergeCell ref="D78:I78"/>
    <mergeCell ref="K78:L78"/>
    <mergeCell ref="M78:M80"/>
    <mergeCell ref="D79:F79"/>
    <mergeCell ref="G79:I79"/>
    <mergeCell ref="B149:C149"/>
    <mergeCell ref="B7:E7"/>
    <mergeCell ref="B25:C25"/>
    <mergeCell ref="B34:C34"/>
    <mergeCell ref="D8:N8"/>
    <mergeCell ref="M120:M122"/>
    <mergeCell ref="D121:F121"/>
    <mergeCell ref="G121:I121"/>
    <mergeCell ref="J120:J122"/>
    <mergeCell ref="B90:C90"/>
    <mergeCell ref="B118:M118"/>
    <mergeCell ref="N9:N11"/>
    <mergeCell ref="B76:M76"/>
    <mergeCell ref="B77:B80"/>
    <mergeCell ref="N120:N122"/>
    <mergeCell ref="B145:C145"/>
    <mergeCell ref="B69:C69"/>
    <mergeCell ref="B36:C36"/>
    <mergeCell ref="B39:M39"/>
    <mergeCell ref="B41:B44"/>
    <mergeCell ref="C41:C44"/>
    <mergeCell ref="D42:I42"/>
    <mergeCell ref="K42:L42"/>
    <mergeCell ref="M42:M44"/>
    <mergeCell ref="D43:F43"/>
    <mergeCell ref="G43:I43"/>
    <mergeCell ref="B67:C67"/>
    <mergeCell ref="D41:N41"/>
    <mergeCell ref="J42:J44"/>
    <mergeCell ref="N42:N44"/>
    <mergeCell ref="B58:C58"/>
    <mergeCell ref="M9:M11"/>
    <mergeCell ref="J9:J11"/>
    <mergeCell ref="B5:N5"/>
    <mergeCell ref="B4:N4"/>
    <mergeCell ref="D10:F10"/>
    <mergeCell ref="G10:I10"/>
    <mergeCell ref="A8:A9"/>
    <mergeCell ref="B8:B11"/>
    <mergeCell ref="C8:C11"/>
    <mergeCell ref="D9:I9"/>
    <mergeCell ref="K9:L9"/>
  </mergeCells>
  <conditionalFormatting sqref="M26:N26 M103:N117 J124 J27:J33 M27:M33 J60:J66 M60:M66 M124:M136 J126:J136 J13:J25 M13:M25 J46:J58 M46:M58 J144 M144">
    <cfRule type="cellIs" dxfId="171" priority="179" operator="lessThan">
      <formula>1</formula>
    </cfRule>
    <cfRule type="cellIs" dxfId="170" priority="180" operator="greaterThan">
      <formula>1</formula>
    </cfRule>
  </conditionalFormatting>
  <conditionalFormatting sqref="M101:N101">
    <cfRule type="cellIs" dxfId="169" priority="153" operator="lessThan">
      <formula>1</formula>
    </cfRule>
    <cfRule type="cellIs" dxfId="168" priority="154" operator="greaterThan">
      <formula>1</formula>
    </cfRule>
  </conditionalFormatting>
  <conditionalFormatting sqref="M149:N149">
    <cfRule type="cellIs" dxfId="167" priority="155" operator="lessThan">
      <formula>1</formula>
    </cfRule>
    <cfRule type="cellIs" dxfId="166" priority="156" operator="greaterThan">
      <formula>1</formula>
    </cfRule>
  </conditionalFormatting>
  <conditionalFormatting sqref="M36:M38">
    <cfRule type="cellIs" dxfId="165" priority="171" operator="lessThan">
      <formula>1</formula>
    </cfRule>
    <cfRule type="cellIs" dxfId="164" priority="172" operator="greaterThan">
      <formula>1</formula>
    </cfRule>
  </conditionalFormatting>
  <conditionalFormatting sqref="J36:J38">
    <cfRule type="cellIs" dxfId="163" priority="127" operator="lessThan">
      <formula>1</formula>
    </cfRule>
    <cfRule type="cellIs" dxfId="162" priority="128" operator="greaterThan">
      <formula>1</formula>
    </cfRule>
  </conditionalFormatting>
  <conditionalFormatting sqref="J69">
    <cfRule type="cellIs" dxfId="161" priority="105" operator="lessThan">
      <formula>1</formula>
    </cfRule>
    <cfRule type="cellIs" dxfId="160" priority="106" operator="greaterThan">
      <formula>1</formula>
    </cfRule>
  </conditionalFormatting>
  <conditionalFormatting sqref="M59:N59">
    <cfRule type="cellIs" dxfId="159" priority="125" operator="lessThan">
      <formula>1</formula>
    </cfRule>
    <cfRule type="cellIs" dxfId="158" priority="126" operator="greaterThan">
      <formula>1</formula>
    </cfRule>
  </conditionalFormatting>
  <conditionalFormatting sqref="M69">
    <cfRule type="cellIs" dxfId="157" priority="121" operator="lessThan">
      <formula>1</formula>
    </cfRule>
    <cfRule type="cellIs" dxfId="156" priority="122" operator="greaterThan">
      <formula>1</formula>
    </cfRule>
  </conditionalFormatting>
  <conditionalFormatting sqref="J102">
    <cfRule type="cellIs" dxfId="155" priority="79" operator="lessThan">
      <formula>1</formula>
    </cfRule>
    <cfRule type="cellIs" dxfId="154" priority="80" operator="greaterThan">
      <formula>1</formula>
    </cfRule>
  </conditionalFormatting>
  <conditionalFormatting sqref="M102">
    <cfRule type="cellIs" dxfId="153" priority="81" operator="lessThan">
      <formula>1</formula>
    </cfRule>
    <cfRule type="cellIs" dxfId="152" priority="82" operator="greaterThan">
      <formula>1</formula>
    </cfRule>
  </conditionalFormatting>
  <conditionalFormatting sqref="M145:M147">
    <cfRule type="cellIs" dxfId="151" priority="75" operator="lessThan">
      <formula>1</formula>
    </cfRule>
    <cfRule type="cellIs" dxfId="150" priority="76" operator="greaterThan">
      <formula>1</formula>
    </cfRule>
  </conditionalFormatting>
  <conditionalFormatting sqref="J125">
    <cfRule type="cellIs" dxfId="149" priority="73" operator="lessThan">
      <formula>1</formula>
    </cfRule>
    <cfRule type="cellIs" dxfId="148" priority="74" operator="greaterThan">
      <formula>1</formula>
    </cfRule>
  </conditionalFormatting>
  <conditionalFormatting sqref="J145:J147">
    <cfRule type="cellIs" dxfId="147" priority="71" operator="lessThan">
      <formula>1</formula>
    </cfRule>
    <cfRule type="cellIs" dxfId="146" priority="72" operator="greaterThan">
      <formula>1</formula>
    </cfRule>
  </conditionalFormatting>
  <conditionalFormatting sqref="J138:J142">
    <cfRule type="cellIs" dxfId="145" priority="65" operator="lessThan">
      <formula>1</formula>
    </cfRule>
    <cfRule type="cellIs" dxfId="144" priority="66" operator="greaterThan">
      <formula>1</formula>
    </cfRule>
  </conditionalFormatting>
  <conditionalFormatting sqref="M137:M139 M141:M142">
    <cfRule type="cellIs" dxfId="143" priority="69" operator="lessThan">
      <formula>1</formula>
    </cfRule>
    <cfRule type="cellIs" dxfId="142" priority="70" operator="greaterThan">
      <formula>1</formula>
    </cfRule>
  </conditionalFormatting>
  <conditionalFormatting sqref="J137">
    <cfRule type="cellIs" dxfId="141" priority="67" operator="lessThan">
      <formula>1</formula>
    </cfRule>
    <cfRule type="cellIs" dxfId="140" priority="68" operator="greaterThan">
      <formula>1</formula>
    </cfRule>
  </conditionalFormatting>
  <conditionalFormatting sqref="M140">
    <cfRule type="cellIs" dxfId="139" priority="63" operator="lessThan">
      <formula>1</formula>
    </cfRule>
    <cfRule type="cellIs" dxfId="138" priority="64" operator="greaterThan">
      <formula>1</formula>
    </cfRule>
  </conditionalFormatting>
  <conditionalFormatting sqref="J34">
    <cfRule type="cellIs" dxfId="137" priority="55" operator="lessThan">
      <formula>1</formula>
    </cfRule>
    <cfRule type="cellIs" dxfId="136" priority="56" operator="greaterThan">
      <formula>1</formula>
    </cfRule>
  </conditionalFormatting>
  <conditionalFormatting sqref="M34">
    <cfRule type="cellIs" dxfId="135" priority="53" operator="lessThan">
      <formula>1</formula>
    </cfRule>
    <cfRule type="cellIs" dxfId="134" priority="54" operator="greaterThan">
      <formula>1</formula>
    </cfRule>
  </conditionalFormatting>
  <conditionalFormatting sqref="J67">
    <cfRule type="cellIs" dxfId="133" priority="43" operator="lessThan">
      <formula>1</formula>
    </cfRule>
    <cfRule type="cellIs" dxfId="132" priority="44" operator="greaterThan">
      <formula>1</formula>
    </cfRule>
  </conditionalFormatting>
  <conditionalFormatting sqref="J67">
    <cfRule type="cellIs" dxfId="131" priority="41" operator="lessThan">
      <formula>1</formula>
    </cfRule>
    <cfRule type="cellIs" dxfId="130" priority="42" operator="greaterThan">
      <formula>1</formula>
    </cfRule>
  </conditionalFormatting>
  <conditionalFormatting sqref="M67">
    <cfRule type="cellIs" dxfId="129" priority="39" operator="lessThan">
      <formula>1</formula>
    </cfRule>
    <cfRule type="cellIs" dxfId="128" priority="40" operator="greaterThan">
      <formula>1</formula>
    </cfRule>
  </conditionalFormatting>
  <conditionalFormatting sqref="M67">
    <cfRule type="cellIs" dxfId="127" priority="37" operator="lessThan">
      <formula>1</formula>
    </cfRule>
    <cfRule type="cellIs" dxfId="126" priority="38" operator="greaterThan">
      <formula>1</formula>
    </cfRule>
  </conditionalFormatting>
  <conditionalFormatting sqref="J82:J87 J89:J90">
    <cfRule type="cellIs" dxfId="125" priority="35" operator="lessThan">
      <formula>1</formula>
    </cfRule>
    <cfRule type="cellIs" dxfId="124" priority="36" operator="greaterThan">
      <formula>1</formula>
    </cfRule>
  </conditionalFormatting>
  <conditionalFormatting sqref="J82:J87 J89:J90">
    <cfRule type="cellIs" dxfId="123" priority="33" operator="lessThan">
      <formula>1</formula>
    </cfRule>
    <cfRule type="cellIs" dxfId="122" priority="34" operator="greaterThan">
      <formula>1</formula>
    </cfRule>
  </conditionalFormatting>
  <conditionalFormatting sqref="J92:J97 J99:J100">
    <cfRule type="cellIs" dxfId="121" priority="31" operator="lessThan">
      <formula>1</formula>
    </cfRule>
    <cfRule type="cellIs" dxfId="120" priority="32" operator="greaterThan">
      <formula>1</formula>
    </cfRule>
  </conditionalFormatting>
  <conditionalFormatting sqref="J92:J97 J99:J100">
    <cfRule type="cellIs" dxfId="119" priority="29" operator="lessThan">
      <formula>1</formula>
    </cfRule>
    <cfRule type="cellIs" dxfId="118" priority="30" operator="greaterThan">
      <formula>1</formula>
    </cfRule>
  </conditionalFormatting>
  <conditionalFormatting sqref="M82:M87 M89:M90">
    <cfRule type="cellIs" dxfId="117" priority="27" operator="lessThan">
      <formula>1</formula>
    </cfRule>
    <cfRule type="cellIs" dxfId="116" priority="28" operator="greaterThan">
      <formula>1</formula>
    </cfRule>
  </conditionalFormatting>
  <conditionalFormatting sqref="M82:M87 M89:M90">
    <cfRule type="cellIs" dxfId="115" priority="25" operator="lessThan">
      <formula>1</formula>
    </cfRule>
    <cfRule type="cellIs" dxfId="114" priority="26" operator="greaterThan">
      <formula>1</formula>
    </cfRule>
  </conditionalFormatting>
  <conditionalFormatting sqref="M92:M97 M99:M100">
    <cfRule type="cellIs" dxfId="113" priority="23" operator="lessThan">
      <formula>1</formula>
    </cfRule>
    <cfRule type="cellIs" dxfId="112" priority="24" operator="greaterThan">
      <formula>1</formula>
    </cfRule>
  </conditionalFormatting>
  <conditionalFormatting sqref="M92:M97 M99:M100">
    <cfRule type="cellIs" dxfId="111" priority="21" operator="lessThan">
      <formula>1</formula>
    </cfRule>
    <cfRule type="cellIs" dxfId="110" priority="22" operator="greaterThan">
      <formula>1</formula>
    </cfRule>
  </conditionalFormatting>
  <conditionalFormatting sqref="J88">
    <cfRule type="cellIs" dxfId="109" priority="19" operator="lessThan">
      <formula>1</formula>
    </cfRule>
    <cfRule type="cellIs" dxfId="108" priority="20" operator="greaterThan">
      <formula>1</formula>
    </cfRule>
  </conditionalFormatting>
  <conditionalFormatting sqref="J88">
    <cfRule type="cellIs" dxfId="107" priority="17" operator="lessThan">
      <formula>1</formula>
    </cfRule>
    <cfRule type="cellIs" dxfId="106" priority="18" operator="greaterThan">
      <formula>1</formula>
    </cfRule>
  </conditionalFormatting>
  <conditionalFormatting sqref="M88">
    <cfRule type="cellIs" dxfId="105" priority="15" operator="lessThan">
      <formula>1</formula>
    </cfRule>
    <cfRule type="cellIs" dxfId="104" priority="16" operator="greaterThan">
      <formula>1</formula>
    </cfRule>
  </conditionalFormatting>
  <conditionalFormatting sqref="M88">
    <cfRule type="cellIs" dxfId="103" priority="13" operator="lessThan">
      <formula>1</formula>
    </cfRule>
    <cfRule type="cellIs" dxfId="102" priority="14" operator="greaterThan">
      <formula>1</formula>
    </cfRule>
  </conditionalFormatting>
  <conditionalFormatting sqref="J98">
    <cfRule type="cellIs" dxfId="101" priority="11" operator="lessThan">
      <formula>1</formula>
    </cfRule>
    <cfRule type="cellIs" dxfId="100" priority="12" operator="greaterThan">
      <formula>1</formula>
    </cfRule>
  </conditionalFormatting>
  <conditionalFormatting sqref="J98">
    <cfRule type="cellIs" dxfId="99" priority="9" operator="lessThan">
      <formula>1</formula>
    </cfRule>
    <cfRule type="cellIs" dxfId="98" priority="10" operator="greaterThan">
      <formula>1</formula>
    </cfRule>
  </conditionalFormatting>
  <conditionalFormatting sqref="M98">
    <cfRule type="cellIs" dxfId="97" priority="7" operator="lessThan">
      <formula>1</formula>
    </cfRule>
    <cfRule type="cellIs" dxfId="96" priority="8" operator="greaterThan">
      <formula>1</formula>
    </cfRule>
  </conditionalFormatting>
  <conditionalFormatting sqref="M98">
    <cfRule type="cellIs" dxfId="95" priority="5" operator="lessThan">
      <formula>1</formula>
    </cfRule>
    <cfRule type="cellIs" dxfId="94" priority="6" operator="greaterThan">
      <formula>1</formula>
    </cfRule>
  </conditionalFormatting>
  <conditionalFormatting sqref="J143">
    <cfRule type="cellIs" dxfId="93" priority="1" operator="lessThan">
      <formula>1</formula>
    </cfRule>
    <cfRule type="cellIs" dxfId="92" priority="2" operator="greaterThan">
      <formula>1</formula>
    </cfRule>
  </conditionalFormatting>
  <conditionalFormatting sqref="M143">
    <cfRule type="cellIs" dxfId="91" priority="3" operator="lessThan">
      <formula>1</formula>
    </cfRule>
    <cfRule type="cellIs" dxfId="90" priority="4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K26:L26 K59:L59 K150:L153 K46:L57 K13:L24 K92:L99 K82:L89 K124:L14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M36:N38 J36:J38 M149:N153 M69:N69 J69 O55 M82:N90 M92:N117 J102 J82:J90 J92:J100 O20:O24 M13:O19 J27:J34 J60:J67 M20:N34 J13:J25 M46:N67 J46:J58 M124:N147 J124:J147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234"/>
  <sheetViews>
    <sheetView topLeftCell="A115" zoomScale="110" zoomScaleNormal="110" workbookViewId="0">
      <selection activeCell="N143" sqref="C124:N143"/>
    </sheetView>
  </sheetViews>
  <sheetFormatPr defaultColWidth="0" defaultRowHeight="0" customHeight="1" zeroHeight="1" x14ac:dyDescent="0.25"/>
  <cols>
    <col min="1" max="1" width="0.710937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42578125" style="282" customWidth="1"/>
    <col min="11" max="12" width="10.7109375" style="271" customWidth="1"/>
    <col min="13" max="13" width="6.5703125" style="271" customWidth="1"/>
    <col min="14" max="14" width="8.140625" style="271" customWidth="1"/>
    <col min="15" max="15" width="8.85546875" style="269" customWidth="1"/>
    <col min="16" max="25" width="0" style="269" hidden="1" customWidth="1"/>
    <col min="26" max="16384" width="0" style="271" hidden="1"/>
  </cols>
  <sheetData>
    <row r="1" spans="1:16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6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70"/>
      <c r="P2" s="270"/>
    </row>
    <row r="3" spans="1:16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16" s="269" customFormat="1" ht="15.6" customHeight="1" x14ac:dyDescent="0.25">
      <c r="A4" s="308"/>
      <c r="B4" s="1102" t="s">
        <v>278</v>
      </c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</row>
    <row r="5" spans="1:16" s="269" customFormat="1" ht="15.6" customHeight="1" x14ac:dyDescent="0.25">
      <c r="A5" s="309"/>
      <c r="B5" s="1103" t="str">
        <f>'01-01'!B5:Q5</f>
        <v>za period od 01.01. do 31.01.2019. godine.</v>
      </c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</row>
    <row r="6" spans="1:16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</row>
    <row r="7" spans="1:16" s="269" customFormat="1" ht="15" customHeight="1" x14ac:dyDescent="0.25">
      <c r="A7" s="272"/>
      <c r="B7" s="1262" t="s">
        <v>291</v>
      </c>
      <c r="C7" s="1262"/>
      <c r="D7" s="1345"/>
      <c r="E7" s="1345"/>
      <c r="F7" s="690"/>
      <c r="G7" s="690"/>
      <c r="H7" s="690"/>
      <c r="I7" s="690"/>
      <c r="J7" s="690"/>
      <c r="K7" s="304"/>
      <c r="L7" s="304"/>
      <c r="M7" s="432"/>
      <c r="N7" s="432" t="s">
        <v>179</v>
      </c>
    </row>
    <row r="8" spans="1:16" s="269" customFormat="1" ht="16.899999999999999" customHeight="1" x14ac:dyDescent="0.25">
      <c r="A8" s="1105"/>
      <c r="B8" s="1249" t="s">
        <v>84</v>
      </c>
      <c r="C8" s="1109" t="s">
        <v>209</v>
      </c>
      <c r="D8" s="1112" t="s">
        <v>81</v>
      </c>
      <c r="E8" s="1113"/>
      <c r="F8" s="1113"/>
      <c r="G8" s="1113"/>
      <c r="H8" s="1113"/>
      <c r="I8" s="1113"/>
      <c r="J8" s="1113"/>
      <c r="K8" s="1113"/>
      <c r="L8" s="1113"/>
      <c r="M8" s="1113"/>
      <c r="N8" s="1117"/>
    </row>
    <row r="9" spans="1:16" s="269" customFormat="1" ht="15" customHeight="1" x14ac:dyDescent="0.25">
      <c r="A9" s="1105"/>
      <c r="B9" s="1250"/>
      <c r="C9" s="1110"/>
      <c r="D9" s="1097" t="s">
        <v>195</v>
      </c>
      <c r="E9" s="1343"/>
      <c r="F9" s="1343"/>
      <c r="G9" s="1343"/>
      <c r="H9" s="1343"/>
      <c r="I9" s="1098"/>
      <c r="J9" s="1118" t="str">
        <f>'01-01'!H9:H10</f>
        <v>Indeks19/18</v>
      </c>
      <c r="K9" s="1343" t="s">
        <v>217</v>
      </c>
      <c r="L9" s="1098"/>
      <c r="M9" s="1344" t="str">
        <f>J9</f>
        <v>Indeks19/18</v>
      </c>
      <c r="N9" s="1137" t="s">
        <v>302</v>
      </c>
    </row>
    <row r="10" spans="1:16" s="269" customFormat="1" ht="15" customHeight="1" x14ac:dyDescent="0.25">
      <c r="A10" s="684"/>
      <c r="B10" s="1250"/>
      <c r="C10" s="1110"/>
      <c r="D10" s="1123" t="str">
        <f>'01-01'!D10</f>
        <v>I-I-2018</v>
      </c>
      <c r="E10" s="1339"/>
      <c r="F10" s="1124"/>
      <c r="G10" s="1339" t="str">
        <f>'01-01'!E10</f>
        <v>I-I-2019</v>
      </c>
      <c r="H10" s="1339"/>
      <c r="I10" s="1124"/>
      <c r="J10" s="1118"/>
      <c r="K10" s="1000" t="str">
        <f>D10</f>
        <v>I-I-2018</v>
      </c>
      <c r="L10" s="1000" t="str">
        <f>G10</f>
        <v>I-I-2019</v>
      </c>
      <c r="M10" s="1344"/>
      <c r="N10" s="1118"/>
    </row>
    <row r="11" spans="1:16" s="269" customFormat="1" ht="16.149999999999999" customHeight="1" x14ac:dyDescent="0.25">
      <c r="A11" s="684"/>
      <c r="B11" s="1251"/>
      <c r="C11" s="1111"/>
      <c r="D11" s="524" t="s">
        <v>124</v>
      </c>
      <c r="E11" s="351" t="s">
        <v>275</v>
      </c>
      <c r="F11" s="351" t="s">
        <v>217</v>
      </c>
      <c r="G11" s="524" t="s">
        <v>124</v>
      </c>
      <c r="H11" s="351" t="s">
        <v>275</v>
      </c>
      <c r="I11" s="351" t="s">
        <v>217</v>
      </c>
      <c r="J11" s="1119"/>
      <c r="K11" s="369" t="s">
        <v>217</v>
      </c>
      <c r="L11" s="369" t="s">
        <v>217</v>
      </c>
      <c r="M11" s="1213"/>
      <c r="N11" s="1119"/>
    </row>
    <row r="12" spans="1:16" s="269" customFormat="1" ht="9" customHeight="1" x14ac:dyDescent="0.25">
      <c r="A12" s="305"/>
      <c r="B12" s="396"/>
      <c r="C12" s="397"/>
      <c r="D12" s="397"/>
      <c r="E12" s="397"/>
      <c r="F12" s="397"/>
      <c r="G12" s="397"/>
      <c r="H12" s="397"/>
      <c r="I12" s="397"/>
      <c r="J12" s="397"/>
      <c r="K12" s="398"/>
      <c r="L12" s="398"/>
      <c r="M12" s="398"/>
      <c r="N12" s="399"/>
    </row>
    <row r="13" spans="1:16" s="269" customFormat="1" ht="16.899999999999999" customHeight="1" x14ac:dyDescent="0.25">
      <c r="A13" s="290"/>
      <c r="B13" s="287" t="s">
        <v>53</v>
      </c>
      <c r="C13" s="686" t="s">
        <v>170</v>
      </c>
      <c r="D13" s="370">
        <v>1095</v>
      </c>
      <c r="E13" s="691">
        <v>122</v>
      </c>
      <c r="F13" s="371">
        <v>973</v>
      </c>
      <c r="G13" s="370">
        <v>1047</v>
      </c>
      <c r="H13" s="691">
        <v>195</v>
      </c>
      <c r="I13" s="375">
        <v>852</v>
      </c>
      <c r="J13" s="640">
        <f t="shared" ref="J13:J24" si="0">IF(F13=0,"",I13/F13)</f>
        <v>0.87564234326824253</v>
      </c>
      <c r="K13" s="603">
        <v>812383</v>
      </c>
      <c r="L13" s="376">
        <v>3169015</v>
      </c>
      <c r="M13" s="640">
        <f t="shared" ref="M13:M25" si="1">IF(K13=0,"",L13/K13)</f>
        <v>3.9008878817011188</v>
      </c>
      <c r="N13" s="446">
        <f t="shared" ref="N13:N25" si="2">IF(I13=0,"",L13/I13)</f>
        <v>3719.5011737089203</v>
      </c>
      <c r="O13" s="445"/>
    </row>
    <row r="14" spans="1:16" s="269" customFormat="1" ht="16.899999999999999" customHeight="1" x14ac:dyDescent="0.25">
      <c r="A14" s="687"/>
      <c r="B14" s="287" t="s">
        <v>55</v>
      </c>
      <c r="C14" s="929" t="s">
        <v>324</v>
      </c>
      <c r="D14" s="370">
        <v>1273</v>
      </c>
      <c r="E14" s="691">
        <v>156</v>
      </c>
      <c r="F14" s="371">
        <v>1117</v>
      </c>
      <c r="G14" s="370">
        <v>1407</v>
      </c>
      <c r="H14" s="691">
        <v>144</v>
      </c>
      <c r="I14" s="375">
        <v>1263</v>
      </c>
      <c r="J14" s="640">
        <f t="shared" si="0"/>
        <v>1.1307072515666965</v>
      </c>
      <c r="K14" s="603">
        <v>1544308</v>
      </c>
      <c r="L14" s="376">
        <v>2156597</v>
      </c>
      <c r="M14" s="640">
        <f t="shared" si="1"/>
        <v>1.396481142362793</v>
      </c>
      <c r="N14" s="446">
        <f t="shared" si="2"/>
        <v>1707.5193982581156</v>
      </c>
      <c r="O14" s="445"/>
    </row>
    <row r="15" spans="1:16" s="269" customFormat="1" ht="16.899999999999999" customHeight="1" x14ac:dyDescent="0.25">
      <c r="A15" s="290"/>
      <c r="B15" s="288" t="s">
        <v>57</v>
      </c>
      <c r="C15" s="921" t="s">
        <v>169</v>
      </c>
      <c r="D15" s="370">
        <v>358</v>
      </c>
      <c r="E15" s="691">
        <v>41</v>
      </c>
      <c r="F15" s="371">
        <v>317</v>
      </c>
      <c r="G15" s="370">
        <v>433</v>
      </c>
      <c r="H15" s="691">
        <v>35</v>
      </c>
      <c r="I15" s="375">
        <v>398</v>
      </c>
      <c r="J15" s="640">
        <f t="shared" si="0"/>
        <v>1.2555205047318612</v>
      </c>
      <c r="K15" s="603">
        <v>500734</v>
      </c>
      <c r="L15" s="376">
        <v>2042225</v>
      </c>
      <c r="M15" s="640">
        <f t="shared" si="1"/>
        <v>4.0784628165852528</v>
      </c>
      <c r="N15" s="446">
        <f t="shared" si="2"/>
        <v>5131.218592964824</v>
      </c>
      <c r="O15" s="445"/>
    </row>
    <row r="16" spans="1:16" s="269" customFormat="1" ht="16.899999999999999" customHeight="1" x14ac:dyDescent="0.25">
      <c r="A16" s="290"/>
      <c r="B16" s="288" t="s">
        <v>59</v>
      </c>
      <c r="C16" s="686" t="s">
        <v>166</v>
      </c>
      <c r="D16" s="370">
        <v>970</v>
      </c>
      <c r="E16" s="691">
        <v>103</v>
      </c>
      <c r="F16" s="371">
        <v>867</v>
      </c>
      <c r="G16" s="370">
        <v>850</v>
      </c>
      <c r="H16" s="691">
        <v>89</v>
      </c>
      <c r="I16" s="375">
        <v>761</v>
      </c>
      <c r="J16" s="640">
        <f t="shared" si="0"/>
        <v>0.87773933102652824</v>
      </c>
      <c r="K16" s="603">
        <v>1646011</v>
      </c>
      <c r="L16" s="376">
        <v>1740473</v>
      </c>
      <c r="M16" s="640">
        <f t="shared" si="1"/>
        <v>1.0573884378658467</v>
      </c>
      <c r="N16" s="446">
        <f t="shared" si="2"/>
        <v>2287.0867279894874</v>
      </c>
      <c r="O16" s="445"/>
    </row>
    <row r="17" spans="1:25" s="269" customFormat="1" ht="16.899999999999999" customHeight="1" x14ac:dyDescent="0.25">
      <c r="A17" s="687"/>
      <c r="B17" s="287" t="s">
        <v>61</v>
      </c>
      <c r="C17" s="686" t="s">
        <v>168</v>
      </c>
      <c r="D17" s="370">
        <v>887</v>
      </c>
      <c r="E17" s="691">
        <v>146</v>
      </c>
      <c r="F17" s="371">
        <v>741</v>
      </c>
      <c r="G17" s="370">
        <v>888</v>
      </c>
      <c r="H17" s="691">
        <v>179</v>
      </c>
      <c r="I17" s="375">
        <v>709</v>
      </c>
      <c r="J17" s="640">
        <f t="shared" si="0"/>
        <v>0.95681511470985159</v>
      </c>
      <c r="K17" s="603">
        <v>1479808</v>
      </c>
      <c r="L17" s="376">
        <v>1378829</v>
      </c>
      <c r="M17" s="640">
        <f t="shared" si="1"/>
        <v>0.93176209346077332</v>
      </c>
      <c r="N17" s="446">
        <f t="shared" si="2"/>
        <v>1944.7517630465445</v>
      </c>
      <c r="O17" s="445"/>
    </row>
    <row r="18" spans="1:25" ht="16.899999999999999" customHeight="1" x14ac:dyDescent="0.25">
      <c r="A18" s="290"/>
      <c r="B18" s="288" t="s">
        <v>63</v>
      </c>
      <c r="C18" s="929" t="s">
        <v>330</v>
      </c>
      <c r="D18" s="370">
        <v>595</v>
      </c>
      <c r="E18" s="691">
        <v>98</v>
      </c>
      <c r="F18" s="371">
        <v>497</v>
      </c>
      <c r="G18" s="370">
        <v>1227</v>
      </c>
      <c r="H18" s="691">
        <v>185</v>
      </c>
      <c r="I18" s="375">
        <v>1042</v>
      </c>
      <c r="J18" s="640">
        <f t="shared" si="0"/>
        <v>2.0965794768611672</v>
      </c>
      <c r="K18" s="603">
        <v>725037</v>
      </c>
      <c r="L18" s="376">
        <v>925788</v>
      </c>
      <c r="M18" s="640">
        <f t="shared" si="1"/>
        <v>1.2768838004129444</v>
      </c>
      <c r="N18" s="446">
        <f t="shared" si="2"/>
        <v>888.47216890595007</v>
      </c>
      <c r="O18" s="445"/>
    </row>
    <row r="19" spans="1:25" ht="16.899999999999999" customHeight="1" x14ac:dyDescent="0.25">
      <c r="A19" s="290"/>
      <c r="B19" s="288" t="s">
        <v>65</v>
      </c>
      <c r="C19" s="930" t="s">
        <v>164</v>
      </c>
      <c r="D19" s="370">
        <v>348</v>
      </c>
      <c r="E19" s="691">
        <v>43</v>
      </c>
      <c r="F19" s="371">
        <v>305</v>
      </c>
      <c r="G19" s="370">
        <v>519</v>
      </c>
      <c r="H19" s="691">
        <v>64</v>
      </c>
      <c r="I19" s="375">
        <v>455</v>
      </c>
      <c r="J19" s="640">
        <f t="shared" si="0"/>
        <v>1.4918032786885247</v>
      </c>
      <c r="K19" s="603">
        <v>345004</v>
      </c>
      <c r="L19" s="376">
        <v>843010</v>
      </c>
      <c r="M19" s="640">
        <f t="shared" si="1"/>
        <v>2.4434789161864789</v>
      </c>
      <c r="N19" s="446">
        <f t="shared" si="2"/>
        <v>1852.7692307692307</v>
      </c>
      <c r="O19" s="445"/>
    </row>
    <row r="20" spans="1:25" ht="16.899999999999999" customHeight="1" x14ac:dyDescent="0.25">
      <c r="A20" s="687"/>
      <c r="B20" s="287" t="s">
        <v>66</v>
      </c>
      <c r="C20" s="921" t="s">
        <v>167</v>
      </c>
      <c r="D20" s="370">
        <v>201</v>
      </c>
      <c r="E20" s="691">
        <v>5</v>
      </c>
      <c r="F20" s="371">
        <v>196</v>
      </c>
      <c r="G20" s="370">
        <v>321</v>
      </c>
      <c r="H20" s="691">
        <v>9</v>
      </c>
      <c r="I20" s="375">
        <v>312</v>
      </c>
      <c r="J20" s="640">
        <f t="shared" si="0"/>
        <v>1.5918367346938775</v>
      </c>
      <c r="K20" s="603">
        <v>582317</v>
      </c>
      <c r="L20" s="376">
        <v>804467</v>
      </c>
      <c r="M20" s="640">
        <f t="shared" si="1"/>
        <v>1.381493241653601</v>
      </c>
      <c r="N20" s="446">
        <f t="shared" si="2"/>
        <v>2578.4198717948716</v>
      </c>
      <c r="O20" s="445"/>
    </row>
    <row r="21" spans="1:25" ht="16.899999999999999" customHeight="1" x14ac:dyDescent="0.25">
      <c r="A21" s="290"/>
      <c r="B21" s="288" t="s">
        <v>67</v>
      </c>
      <c r="C21" s="686" t="s">
        <v>165</v>
      </c>
      <c r="D21" s="370">
        <v>536</v>
      </c>
      <c r="E21" s="691">
        <v>45</v>
      </c>
      <c r="F21" s="371">
        <v>491</v>
      </c>
      <c r="G21" s="370">
        <v>376</v>
      </c>
      <c r="H21" s="691">
        <v>67</v>
      </c>
      <c r="I21" s="375">
        <v>309</v>
      </c>
      <c r="J21" s="640">
        <f t="shared" si="0"/>
        <v>0.62932790224032586</v>
      </c>
      <c r="K21" s="603">
        <v>1048006</v>
      </c>
      <c r="L21" s="376">
        <v>471033</v>
      </c>
      <c r="M21" s="640">
        <f t="shared" si="1"/>
        <v>0.44945639624200623</v>
      </c>
      <c r="N21" s="446">
        <f t="shared" si="2"/>
        <v>1524.3786407766991</v>
      </c>
      <c r="O21" s="445"/>
    </row>
    <row r="22" spans="1:25" ht="16.899999999999999" customHeight="1" x14ac:dyDescent="0.25">
      <c r="A22" s="290"/>
      <c r="B22" s="288" t="s">
        <v>22</v>
      </c>
      <c r="C22" s="686" t="s">
        <v>163</v>
      </c>
      <c r="D22" s="370">
        <v>154</v>
      </c>
      <c r="E22" s="691">
        <v>17</v>
      </c>
      <c r="F22" s="371">
        <v>137</v>
      </c>
      <c r="G22" s="370">
        <v>142</v>
      </c>
      <c r="H22" s="691">
        <v>16</v>
      </c>
      <c r="I22" s="375">
        <v>126</v>
      </c>
      <c r="J22" s="640">
        <f t="shared" si="0"/>
        <v>0.91970802919708028</v>
      </c>
      <c r="K22" s="603">
        <v>311601</v>
      </c>
      <c r="L22" s="376">
        <v>279539</v>
      </c>
      <c r="M22" s="640">
        <f t="shared" si="1"/>
        <v>0.8971055933710097</v>
      </c>
      <c r="N22" s="446">
        <f t="shared" si="2"/>
        <v>2218.563492063492</v>
      </c>
      <c r="O22" s="445"/>
    </row>
    <row r="23" spans="1:25" ht="16.899999999999999" customHeight="1" x14ac:dyDescent="0.25">
      <c r="A23" s="687"/>
      <c r="B23" s="287" t="s">
        <v>24</v>
      </c>
      <c r="C23" s="686" t="s">
        <v>328</v>
      </c>
      <c r="D23" s="370">
        <v>32</v>
      </c>
      <c r="E23" s="691">
        <v>5</v>
      </c>
      <c r="F23" s="371">
        <v>27</v>
      </c>
      <c r="G23" s="370">
        <v>6</v>
      </c>
      <c r="H23" s="691">
        <v>3</v>
      </c>
      <c r="I23" s="375">
        <v>3</v>
      </c>
      <c r="J23" s="640">
        <f t="shared" si="0"/>
        <v>0.1111111111111111</v>
      </c>
      <c r="K23" s="603">
        <v>12656</v>
      </c>
      <c r="L23" s="376">
        <v>6017</v>
      </c>
      <c r="M23" s="640">
        <f t="shared" si="1"/>
        <v>0.47542667509481668</v>
      </c>
      <c r="N23" s="446">
        <f t="shared" si="2"/>
        <v>2005.6666666666667</v>
      </c>
      <c r="O23" s="445"/>
    </row>
    <row r="24" spans="1:25" s="274" customFormat="1" ht="16.899999999999999" customHeight="1" x14ac:dyDescent="0.25">
      <c r="A24" s="290"/>
      <c r="B24" s="288" t="s">
        <v>26</v>
      </c>
      <c r="C24" s="686" t="s">
        <v>71</v>
      </c>
      <c r="D24" s="370">
        <v>217</v>
      </c>
      <c r="E24" s="691">
        <v>12</v>
      </c>
      <c r="F24" s="371">
        <v>205</v>
      </c>
      <c r="G24" s="370"/>
      <c r="H24" s="691"/>
      <c r="I24" s="375"/>
      <c r="J24" s="640">
        <f t="shared" si="0"/>
        <v>0</v>
      </c>
      <c r="K24" s="603">
        <v>536028</v>
      </c>
      <c r="L24" s="376"/>
      <c r="M24" s="640">
        <f t="shared" si="1"/>
        <v>0</v>
      </c>
      <c r="N24" s="446" t="str">
        <f t="shared" si="2"/>
        <v/>
      </c>
      <c r="O24" s="445"/>
      <c r="P24" s="273"/>
      <c r="Q24" s="273"/>
      <c r="R24" s="273"/>
      <c r="S24" s="273"/>
      <c r="T24" s="273"/>
      <c r="U24" s="273"/>
      <c r="V24" s="273"/>
      <c r="W24" s="273"/>
      <c r="X24" s="273"/>
      <c r="Y24" s="273"/>
    </row>
    <row r="25" spans="1:25" s="266" customFormat="1" ht="18" customHeight="1" x14ac:dyDescent="0.25">
      <c r="A25" s="275"/>
      <c r="B25" s="1257" t="s">
        <v>213</v>
      </c>
      <c r="C25" s="1257"/>
      <c r="D25" s="378">
        <f>SUM(D13:D24)</f>
        <v>6666</v>
      </c>
      <c r="E25" s="378">
        <f>SUM(E13:E24)</f>
        <v>793</v>
      </c>
      <c r="F25" s="379">
        <f>SUM(F13:F24)</f>
        <v>5873</v>
      </c>
      <c r="G25" s="370">
        <f>SUM(H25+I25)</f>
        <v>7216</v>
      </c>
      <c r="H25" s="378">
        <f>SUM(H13:H24)</f>
        <v>986</v>
      </c>
      <c r="I25" s="382">
        <f>SUM(I13:I24)</f>
        <v>6230</v>
      </c>
      <c r="J25" s="639">
        <f t="shared" ref="J25" si="3">IF(F25=0,"",I25/F25)</f>
        <v>1.0607866507747319</v>
      </c>
      <c r="K25" s="380">
        <f>SUM(K13:K24)</f>
        <v>9543893</v>
      </c>
      <c r="L25" s="604">
        <f>SUM(L13:L24)</f>
        <v>13816993</v>
      </c>
      <c r="M25" s="639">
        <f t="shared" si="1"/>
        <v>1.447731339821182</v>
      </c>
      <c r="N25" s="449">
        <f t="shared" si="2"/>
        <v>2217.8158908507221</v>
      </c>
    </row>
    <row r="26" spans="1:25" s="266" customFormat="1" ht="9" customHeight="1" x14ac:dyDescent="0.25">
      <c r="A26" s="275"/>
      <c r="B26" s="688"/>
      <c r="C26" s="688"/>
      <c r="D26" s="447"/>
      <c r="E26" s="447"/>
      <c r="F26" s="447"/>
      <c r="G26" s="447"/>
      <c r="H26" s="447"/>
      <c r="I26" s="447"/>
      <c r="J26" s="447"/>
      <c r="K26" s="416"/>
      <c r="L26" s="416"/>
      <c r="M26" s="448"/>
      <c r="N26" s="438"/>
    </row>
    <row r="27" spans="1:25" s="266" customFormat="1" ht="16.899999999999999" customHeight="1" x14ac:dyDescent="0.25">
      <c r="A27" s="275"/>
      <c r="B27" s="288" t="s">
        <v>53</v>
      </c>
      <c r="C27" s="686" t="s">
        <v>167</v>
      </c>
      <c r="D27" s="370">
        <v>149</v>
      </c>
      <c r="E27" s="691">
        <v>5</v>
      </c>
      <c r="F27" s="371">
        <v>144</v>
      </c>
      <c r="G27" s="370">
        <v>131</v>
      </c>
      <c r="H27" s="691">
        <v>1</v>
      </c>
      <c r="I27" s="375">
        <v>130</v>
      </c>
      <c r="J27" s="640">
        <f t="shared" ref="J27:J33" si="4">IF(F27=0,"",I27/F27)</f>
        <v>0.90277777777777779</v>
      </c>
      <c r="K27" s="371">
        <v>1189758</v>
      </c>
      <c r="L27" s="375">
        <v>1352320</v>
      </c>
      <c r="M27" s="640">
        <f t="shared" ref="M27:M34" si="5">IF(K27=0,"",L27/K27)</f>
        <v>1.1366345088665091</v>
      </c>
      <c r="N27" s="446">
        <f t="shared" ref="N27:N34" si="6">IF(I27=0,"",L27/I27)</f>
        <v>10402.461538461539</v>
      </c>
    </row>
    <row r="28" spans="1:25" s="266" customFormat="1" ht="16.899999999999999" customHeight="1" x14ac:dyDescent="0.25">
      <c r="A28" s="275"/>
      <c r="B28" s="794" t="s">
        <v>55</v>
      </c>
      <c r="C28" s="686" t="s">
        <v>170</v>
      </c>
      <c r="D28" s="370">
        <v>147</v>
      </c>
      <c r="E28" s="691">
        <v>15</v>
      </c>
      <c r="F28" s="371">
        <v>132</v>
      </c>
      <c r="G28" s="370">
        <v>125</v>
      </c>
      <c r="H28" s="691">
        <v>28</v>
      </c>
      <c r="I28" s="375">
        <v>97</v>
      </c>
      <c r="J28" s="640">
        <f t="shared" si="4"/>
        <v>0.73484848484848486</v>
      </c>
      <c r="K28" s="371">
        <v>815489</v>
      </c>
      <c r="L28" s="375">
        <v>694059</v>
      </c>
      <c r="M28" s="640">
        <f t="shared" si="5"/>
        <v>0.85109547768271554</v>
      </c>
      <c r="N28" s="446">
        <f t="shared" si="6"/>
        <v>7155.2474226804125</v>
      </c>
    </row>
    <row r="29" spans="1:25" s="266" customFormat="1" ht="16.899999999999999" customHeight="1" x14ac:dyDescent="0.25">
      <c r="A29" s="275"/>
      <c r="B29" s="287" t="s">
        <v>57</v>
      </c>
      <c r="C29" s="686" t="s">
        <v>165</v>
      </c>
      <c r="D29" s="370">
        <v>73</v>
      </c>
      <c r="E29" s="691">
        <v>0</v>
      </c>
      <c r="F29" s="371">
        <v>73</v>
      </c>
      <c r="G29" s="370">
        <v>55</v>
      </c>
      <c r="H29" s="691">
        <v>0</v>
      </c>
      <c r="I29" s="375">
        <v>55</v>
      </c>
      <c r="J29" s="640">
        <f t="shared" si="4"/>
        <v>0.75342465753424659</v>
      </c>
      <c r="K29" s="371">
        <v>922107</v>
      </c>
      <c r="L29" s="375">
        <v>465999</v>
      </c>
      <c r="M29" s="640">
        <f t="shared" si="5"/>
        <v>0.50536326044591351</v>
      </c>
      <c r="N29" s="446">
        <f t="shared" si="6"/>
        <v>8472.7090909090912</v>
      </c>
    </row>
    <row r="30" spans="1:25" s="266" customFormat="1" ht="16.899999999999999" customHeight="1" x14ac:dyDescent="0.25">
      <c r="A30" s="275"/>
      <c r="B30" s="288" t="s">
        <v>59</v>
      </c>
      <c r="C30" s="686" t="s">
        <v>168</v>
      </c>
      <c r="D30" s="370">
        <v>88</v>
      </c>
      <c r="E30" s="691">
        <v>3</v>
      </c>
      <c r="F30" s="371">
        <v>85</v>
      </c>
      <c r="G30" s="370">
        <v>91</v>
      </c>
      <c r="H30" s="691">
        <v>5</v>
      </c>
      <c r="I30" s="375">
        <v>86</v>
      </c>
      <c r="J30" s="640">
        <f t="shared" si="4"/>
        <v>1.0117647058823529</v>
      </c>
      <c r="K30" s="371">
        <v>289018</v>
      </c>
      <c r="L30" s="375">
        <v>380093</v>
      </c>
      <c r="M30" s="640">
        <f t="shared" si="5"/>
        <v>1.315118781529178</v>
      </c>
      <c r="N30" s="446">
        <f t="shared" si="6"/>
        <v>4419.6860465116279</v>
      </c>
    </row>
    <row r="31" spans="1:25" s="266" customFormat="1" ht="16.899999999999999" customHeight="1" x14ac:dyDescent="0.25">
      <c r="A31" s="275"/>
      <c r="B31" s="794" t="s">
        <v>61</v>
      </c>
      <c r="C31" s="686" t="s">
        <v>328</v>
      </c>
      <c r="D31" s="370">
        <v>54</v>
      </c>
      <c r="E31" s="691">
        <v>17</v>
      </c>
      <c r="F31" s="371">
        <v>37</v>
      </c>
      <c r="G31" s="370">
        <v>63</v>
      </c>
      <c r="H31" s="691">
        <v>17</v>
      </c>
      <c r="I31" s="375">
        <v>46</v>
      </c>
      <c r="J31" s="640">
        <f t="shared" si="4"/>
        <v>1.2432432432432432</v>
      </c>
      <c r="K31" s="371">
        <v>233574</v>
      </c>
      <c r="L31" s="375">
        <v>279325</v>
      </c>
      <c r="M31" s="640">
        <f t="shared" si="5"/>
        <v>1.1958736845710567</v>
      </c>
      <c r="N31" s="446">
        <f t="shared" si="6"/>
        <v>6072.282608695652</v>
      </c>
    </row>
    <row r="32" spans="1:25" s="266" customFormat="1" ht="16.899999999999999" customHeight="1" x14ac:dyDescent="0.25">
      <c r="A32" s="275"/>
      <c r="B32" s="794" t="s">
        <v>63</v>
      </c>
      <c r="C32" s="686" t="s">
        <v>169</v>
      </c>
      <c r="D32" s="370">
        <v>238</v>
      </c>
      <c r="E32" s="691">
        <v>0</v>
      </c>
      <c r="F32" s="371">
        <v>238</v>
      </c>
      <c r="G32" s="370">
        <v>302</v>
      </c>
      <c r="H32" s="691">
        <v>2</v>
      </c>
      <c r="I32" s="375">
        <v>300</v>
      </c>
      <c r="J32" s="640">
        <f t="shared" si="4"/>
        <v>1.2605042016806722</v>
      </c>
      <c r="K32" s="371">
        <v>292800</v>
      </c>
      <c r="L32" s="375">
        <v>264143</v>
      </c>
      <c r="M32" s="640">
        <f t="shared" si="5"/>
        <v>0.90212773224043719</v>
      </c>
      <c r="N32" s="446">
        <f t="shared" si="6"/>
        <v>880.47666666666669</v>
      </c>
    </row>
    <row r="33" spans="1:14" s="266" customFormat="1" ht="16.899999999999999" customHeight="1" x14ac:dyDescent="0.25">
      <c r="A33" s="275"/>
      <c r="B33" s="288" t="s">
        <v>65</v>
      </c>
      <c r="C33" s="686" t="s">
        <v>324</v>
      </c>
      <c r="D33" s="370">
        <v>53</v>
      </c>
      <c r="E33" s="691">
        <v>4</v>
      </c>
      <c r="F33" s="371">
        <v>49</v>
      </c>
      <c r="G33" s="370">
        <v>67</v>
      </c>
      <c r="H33" s="691">
        <v>5</v>
      </c>
      <c r="I33" s="375">
        <v>62</v>
      </c>
      <c r="J33" s="640">
        <f t="shared" si="4"/>
        <v>1.2653061224489797</v>
      </c>
      <c r="K33" s="371">
        <v>111821</v>
      </c>
      <c r="L33" s="375">
        <v>191654</v>
      </c>
      <c r="M33" s="640">
        <f t="shared" si="5"/>
        <v>1.7139356650360844</v>
      </c>
      <c r="N33" s="446">
        <f t="shared" si="6"/>
        <v>3091.1935483870966</v>
      </c>
    </row>
    <row r="34" spans="1:14" s="266" customFormat="1" ht="18" customHeight="1" x14ac:dyDescent="0.25">
      <c r="A34" s="275"/>
      <c r="B34" s="1257" t="s">
        <v>214</v>
      </c>
      <c r="C34" s="1257"/>
      <c r="D34" s="370">
        <f>SUM(E34+F34)</f>
        <v>802</v>
      </c>
      <c r="E34" s="370">
        <f>SUM(E27:E33)</f>
        <v>44</v>
      </c>
      <c r="F34" s="387">
        <f>SUM(F27:F33)</f>
        <v>758</v>
      </c>
      <c r="G34" s="370">
        <f>SUM(H34+I34)</f>
        <v>834</v>
      </c>
      <c r="H34" s="370">
        <f>SUM(H27:H33)</f>
        <v>58</v>
      </c>
      <c r="I34" s="388">
        <f>SUM(I27:I33)</f>
        <v>776</v>
      </c>
      <c r="J34" s="639">
        <f t="shared" ref="J34" si="7">IF(F34=0,"",I34/F34)</f>
        <v>1.0237467018469657</v>
      </c>
      <c r="K34" s="380">
        <f>SUM(K27:K33)</f>
        <v>3854567</v>
      </c>
      <c r="L34" s="604">
        <f>SUM(L27:L33)</f>
        <v>3627593</v>
      </c>
      <c r="M34" s="639">
        <f t="shared" si="5"/>
        <v>0.94111556499082771</v>
      </c>
      <c r="N34" s="449">
        <f t="shared" si="6"/>
        <v>4674.7332474226805</v>
      </c>
    </row>
    <row r="35" spans="1:14" s="266" customFormat="1" ht="9" customHeight="1" x14ac:dyDescent="0.25">
      <c r="A35" s="275"/>
      <c r="B35" s="688"/>
      <c r="C35" s="688"/>
      <c r="D35" s="384"/>
      <c r="E35" s="384"/>
      <c r="F35" s="384"/>
      <c r="G35" s="384"/>
      <c r="H35" s="384"/>
      <c r="I35" s="384"/>
      <c r="J35" s="384"/>
      <c r="K35" s="385"/>
      <c r="L35" s="386"/>
      <c r="M35" s="384"/>
      <c r="N35" s="384"/>
    </row>
    <row r="36" spans="1:14" s="266" customFormat="1" ht="18" customHeight="1" x14ac:dyDescent="0.25">
      <c r="A36" s="275"/>
      <c r="B36" s="1101" t="s">
        <v>304</v>
      </c>
      <c r="C36" s="1101"/>
      <c r="D36" s="370">
        <f>SUM(E36+F36)</f>
        <v>7468</v>
      </c>
      <c r="E36" s="378">
        <f>SUM(E25+E34)</f>
        <v>837</v>
      </c>
      <c r="F36" s="436">
        <f>SUM(F25+F34)</f>
        <v>6631</v>
      </c>
      <c r="G36" s="370">
        <f>SUM(H36+I36)</f>
        <v>8050</v>
      </c>
      <c r="H36" s="378">
        <f>SUM(H25+H34)</f>
        <v>1044</v>
      </c>
      <c r="I36" s="382">
        <f>SUM(I25+I34)</f>
        <v>7006</v>
      </c>
      <c r="J36" s="434">
        <f>SUM(I36)/F36</f>
        <v>1.0565525561755391</v>
      </c>
      <c r="K36" s="380">
        <f>SUM(K25+K34)</f>
        <v>13398460</v>
      </c>
      <c r="L36" s="604">
        <f>SUM(L25+L34)</f>
        <v>17444586</v>
      </c>
      <c r="M36" s="434">
        <f>SUM(L36)/K36</f>
        <v>1.3019844071632114</v>
      </c>
      <c r="N36" s="449">
        <f>IF(I36=0,"",L36/I36)</f>
        <v>2489.9494718812448</v>
      </c>
    </row>
    <row r="37" spans="1:14" s="266" customFormat="1" ht="12" customHeight="1" x14ac:dyDescent="0.25">
      <c r="A37" s="275"/>
      <c r="B37" s="1102"/>
      <c r="C37" s="1102"/>
      <c r="D37" s="1102"/>
      <c r="E37" s="1102"/>
      <c r="F37" s="1102"/>
      <c r="G37" s="1102"/>
      <c r="H37" s="1102"/>
      <c r="I37" s="1102"/>
      <c r="J37" s="1102"/>
      <c r="K37" s="1102"/>
      <c r="L37" s="1102"/>
      <c r="M37" s="1102"/>
      <c r="N37" s="683"/>
    </row>
    <row r="38" spans="1:14" s="266" customFormat="1" ht="12" customHeight="1" x14ac:dyDescent="0.25">
      <c r="A38" s="275"/>
      <c r="B38" s="1064"/>
      <c r="C38" s="1064"/>
      <c r="D38" s="1064"/>
      <c r="E38" s="1064"/>
      <c r="F38" s="1064"/>
      <c r="G38" s="1064"/>
      <c r="H38" s="1064"/>
      <c r="I38" s="1064"/>
      <c r="J38" s="1064"/>
      <c r="K38" s="1064"/>
      <c r="L38" s="1064"/>
      <c r="M38" s="1064"/>
      <c r="N38" s="1064"/>
    </row>
    <row r="39" spans="1:14" s="266" customFormat="1" ht="12" customHeight="1" x14ac:dyDescent="0.25">
      <c r="A39" s="275"/>
      <c r="B39" s="1064"/>
      <c r="C39" s="1064"/>
      <c r="D39" s="1064"/>
      <c r="E39" s="1064"/>
      <c r="F39" s="1064"/>
      <c r="G39" s="1064"/>
      <c r="H39" s="1064"/>
      <c r="I39" s="1064"/>
      <c r="J39" s="1064"/>
      <c r="K39" s="1064"/>
      <c r="L39" s="1064"/>
      <c r="M39" s="1064"/>
      <c r="N39" s="1064"/>
    </row>
    <row r="40" spans="1:14" s="266" customFormat="1" ht="12" customHeight="1" x14ac:dyDescent="0.25">
      <c r="A40" s="275"/>
      <c r="B40" s="683"/>
      <c r="C40" s="683"/>
      <c r="D40" s="683"/>
      <c r="E40" s="683"/>
      <c r="F40" s="683"/>
      <c r="G40" s="683"/>
      <c r="H40" s="683"/>
      <c r="I40" s="683"/>
      <c r="J40" s="683"/>
      <c r="K40" s="683"/>
      <c r="L40" s="683"/>
      <c r="M40" s="683"/>
      <c r="N40" s="683"/>
    </row>
    <row r="41" spans="1:14" s="266" customFormat="1" ht="16.899999999999999" customHeight="1" x14ac:dyDescent="0.25">
      <c r="A41" s="275"/>
      <c r="B41" s="1249" t="s">
        <v>84</v>
      </c>
      <c r="C41" s="1109" t="s">
        <v>209</v>
      </c>
      <c r="D41" s="1112" t="s">
        <v>52</v>
      </c>
      <c r="E41" s="1113"/>
      <c r="F41" s="1113"/>
      <c r="G41" s="1113"/>
      <c r="H41" s="1113"/>
      <c r="I41" s="1113"/>
      <c r="J41" s="1113"/>
      <c r="K41" s="1113"/>
      <c r="L41" s="1113"/>
      <c r="M41" s="1113"/>
      <c r="N41" s="1117"/>
    </row>
    <row r="42" spans="1:14" s="266" customFormat="1" ht="15.6" customHeight="1" x14ac:dyDescent="0.25">
      <c r="A42" s="275"/>
      <c r="B42" s="1250"/>
      <c r="C42" s="1110"/>
      <c r="D42" s="1097" t="s">
        <v>195</v>
      </c>
      <c r="E42" s="1343"/>
      <c r="F42" s="1343"/>
      <c r="G42" s="1343"/>
      <c r="H42" s="1343"/>
      <c r="I42" s="1098"/>
      <c r="J42" s="1118" t="str">
        <f>J9</f>
        <v>Indeks19/18</v>
      </c>
      <c r="K42" s="1343" t="s">
        <v>217</v>
      </c>
      <c r="L42" s="1098"/>
      <c r="M42" s="1344" t="str">
        <f>J42</f>
        <v>Indeks19/18</v>
      </c>
      <c r="N42" s="1137" t="s">
        <v>302</v>
      </c>
    </row>
    <row r="43" spans="1:14" s="266" customFormat="1" ht="19.149999999999999" customHeight="1" x14ac:dyDescent="0.25">
      <c r="A43" s="275"/>
      <c r="B43" s="1250"/>
      <c r="C43" s="1110"/>
      <c r="D43" s="1123" t="str">
        <f>D10</f>
        <v>I-I-2018</v>
      </c>
      <c r="E43" s="1339"/>
      <c r="F43" s="1124"/>
      <c r="G43" s="1339" t="str">
        <f>G10</f>
        <v>I-I-2019</v>
      </c>
      <c r="H43" s="1339"/>
      <c r="I43" s="1124"/>
      <c r="J43" s="1118"/>
      <c r="K43" s="1000" t="str">
        <f>D43</f>
        <v>I-I-2018</v>
      </c>
      <c r="L43" s="1000" t="str">
        <f>G43</f>
        <v>I-I-2019</v>
      </c>
      <c r="M43" s="1344"/>
      <c r="N43" s="1118"/>
    </row>
    <row r="44" spans="1:14" s="266" customFormat="1" ht="19.149999999999999" customHeight="1" x14ac:dyDescent="0.25">
      <c r="A44" s="275"/>
      <c r="B44" s="1251"/>
      <c r="C44" s="1111"/>
      <c r="D44" s="524" t="s">
        <v>124</v>
      </c>
      <c r="E44" s="351" t="s">
        <v>275</v>
      </c>
      <c r="F44" s="351" t="s">
        <v>217</v>
      </c>
      <c r="G44" s="524" t="s">
        <v>124</v>
      </c>
      <c r="H44" s="351" t="s">
        <v>275</v>
      </c>
      <c r="I44" s="351" t="s">
        <v>217</v>
      </c>
      <c r="J44" s="1119"/>
      <c r="K44" s="369" t="s">
        <v>217</v>
      </c>
      <c r="L44" s="369" t="s">
        <v>217</v>
      </c>
      <c r="M44" s="1213"/>
      <c r="N44" s="1119"/>
    </row>
    <row r="45" spans="1:14" s="266" customFormat="1" ht="9" customHeight="1" x14ac:dyDescent="0.25">
      <c r="A45" s="275"/>
      <c r="B45" s="396"/>
      <c r="C45" s="397"/>
      <c r="D45" s="397"/>
      <c r="E45" s="397"/>
      <c r="F45" s="397"/>
      <c r="G45" s="397"/>
      <c r="H45" s="397"/>
      <c r="I45" s="397"/>
      <c r="J45" s="397"/>
      <c r="K45" s="398"/>
      <c r="L45" s="398"/>
      <c r="M45" s="398"/>
      <c r="N45" s="399"/>
    </row>
    <row r="46" spans="1:14" s="266" customFormat="1" ht="16.899999999999999" customHeight="1" x14ac:dyDescent="0.25">
      <c r="A46" s="275"/>
      <c r="B46" s="287" t="s">
        <v>53</v>
      </c>
      <c r="C46" s="929" t="s">
        <v>166</v>
      </c>
      <c r="D46" s="370">
        <v>87</v>
      </c>
      <c r="E46" s="691">
        <v>12</v>
      </c>
      <c r="F46" s="371">
        <v>75</v>
      </c>
      <c r="G46" s="370">
        <v>117</v>
      </c>
      <c r="H46" s="691">
        <v>29</v>
      </c>
      <c r="I46" s="375">
        <v>88</v>
      </c>
      <c r="J46" s="640">
        <f t="shared" ref="J46:J57" si="8">IF(F46=0,"",I46/F46)</f>
        <v>1.1733333333333333</v>
      </c>
      <c r="K46" s="603">
        <v>135526</v>
      </c>
      <c r="L46" s="376">
        <v>240650</v>
      </c>
      <c r="M46" s="640">
        <f t="shared" ref="M46:M58" si="9">IF(K46=0,"",L46/K46)</f>
        <v>1.7756740404055311</v>
      </c>
      <c r="N46" s="446">
        <f t="shared" ref="N46:N58" si="10">IF(I46=0,"",L46/I46)</f>
        <v>2734.659090909091</v>
      </c>
    </row>
    <row r="47" spans="1:14" s="266" customFormat="1" ht="16.899999999999999" customHeight="1" x14ac:dyDescent="0.25">
      <c r="A47" s="275"/>
      <c r="B47" s="288" t="s">
        <v>55</v>
      </c>
      <c r="C47" s="930" t="s">
        <v>330</v>
      </c>
      <c r="D47" s="370">
        <v>126</v>
      </c>
      <c r="E47" s="691">
        <v>40</v>
      </c>
      <c r="F47" s="371">
        <v>86</v>
      </c>
      <c r="G47" s="370">
        <v>146</v>
      </c>
      <c r="H47" s="691">
        <v>45</v>
      </c>
      <c r="I47" s="375">
        <v>101</v>
      </c>
      <c r="J47" s="640">
        <f t="shared" si="8"/>
        <v>1.1744186046511629</v>
      </c>
      <c r="K47" s="603">
        <v>203879</v>
      </c>
      <c r="L47" s="376">
        <v>221194</v>
      </c>
      <c r="M47" s="640">
        <f t="shared" si="9"/>
        <v>1.0849278248372809</v>
      </c>
      <c r="N47" s="446">
        <f t="shared" si="10"/>
        <v>2190.0396039603961</v>
      </c>
    </row>
    <row r="48" spans="1:14" s="266" customFormat="1" ht="16.899999999999999" customHeight="1" x14ac:dyDescent="0.25">
      <c r="A48" s="275"/>
      <c r="B48" s="288" t="s">
        <v>57</v>
      </c>
      <c r="C48" s="686" t="s">
        <v>170</v>
      </c>
      <c r="D48" s="370">
        <v>173</v>
      </c>
      <c r="E48" s="691">
        <v>27</v>
      </c>
      <c r="F48" s="371">
        <v>146</v>
      </c>
      <c r="G48" s="370">
        <v>200</v>
      </c>
      <c r="H48" s="691">
        <v>50</v>
      </c>
      <c r="I48" s="375">
        <v>150</v>
      </c>
      <c r="J48" s="640">
        <f t="shared" si="8"/>
        <v>1.0273972602739727</v>
      </c>
      <c r="K48" s="603">
        <v>178828</v>
      </c>
      <c r="L48" s="376">
        <v>169653</v>
      </c>
      <c r="M48" s="640">
        <f t="shared" si="9"/>
        <v>0.94869371686760462</v>
      </c>
      <c r="N48" s="446">
        <f t="shared" si="10"/>
        <v>1131.02</v>
      </c>
    </row>
    <row r="49" spans="1:15" s="266" customFormat="1" ht="16.899999999999999" customHeight="1" x14ac:dyDescent="0.25">
      <c r="A49" s="275"/>
      <c r="B49" s="794" t="s">
        <v>59</v>
      </c>
      <c r="C49" s="929" t="s">
        <v>324</v>
      </c>
      <c r="D49" s="370">
        <v>70</v>
      </c>
      <c r="E49" s="691">
        <v>28</v>
      </c>
      <c r="F49" s="371">
        <v>42</v>
      </c>
      <c r="G49" s="370">
        <v>67</v>
      </c>
      <c r="H49" s="691">
        <v>3</v>
      </c>
      <c r="I49" s="375">
        <v>64</v>
      </c>
      <c r="J49" s="640">
        <f t="shared" si="8"/>
        <v>1.5238095238095237</v>
      </c>
      <c r="K49" s="603">
        <v>77284</v>
      </c>
      <c r="L49" s="376">
        <v>165445</v>
      </c>
      <c r="M49" s="640">
        <f t="shared" si="9"/>
        <v>2.1407406448941568</v>
      </c>
      <c r="N49" s="446">
        <f t="shared" si="10"/>
        <v>2585.078125</v>
      </c>
    </row>
    <row r="50" spans="1:15" s="266" customFormat="1" ht="16.899999999999999" customHeight="1" x14ac:dyDescent="0.25">
      <c r="A50" s="275"/>
      <c r="B50" s="288" t="s">
        <v>61</v>
      </c>
      <c r="C50" s="796" t="s">
        <v>168</v>
      </c>
      <c r="D50" s="370">
        <v>35</v>
      </c>
      <c r="E50" s="691">
        <v>12</v>
      </c>
      <c r="F50" s="371">
        <v>23</v>
      </c>
      <c r="G50" s="370">
        <v>52</v>
      </c>
      <c r="H50" s="691">
        <v>8</v>
      </c>
      <c r="I50" s="375">
        <v>44</v>
      </c>
      <c r="J50" s="640">
        <f t="shared" si="8"/>
        <v>1.9130434782608696</v>
      </c>
      <c r="K50" s="603">
        <v>75673</v>
      </c>
      <c r="L50" s="376">
        <v>70446</v>
      </c>
      <c r="M50" s="640">
        <f t="shared" si="9"/>
        <v>0.93092648632933805</v>
      </c>
      <c r="N50" s="446">
        <f t="shared" si="10"/>
        <v>1601.0454545454545</v>
      </c>
    </row>
    <row r="51" spans="1:15" s="266" customFormat="1" ht="16.899999999999999" customHeight="1" x14ac:dyDescent="0.25">
      <c r="A51" s="275"/>
      <c r="B51" s="288" t="s">
        <v>63</v>
      </c>
      <c r="C51" s="686" t="s">
        <v>165</v>
      </c>
      <c r="D51" s="370">
        <v>38</v>
      </c>
      <c r="E51" s="691">
        <v>4</v>
      </c>
      <c r="F51" s="371">
        <v>34</v>
      </c>
      <c r="G51" s="370">
        <v>33</v>
      </c>
      <c r="H51" s="691">
        <v>2</v>
      </c>
      <c r="I51" s="375">
        <v>31</v>
      </c>
      <c r="J51" s="640">
        <f t="shared" si="8"/>
        <v>0.91176470588235292</v>
      </c>
      <c r="K51" s="603">
        <v>56350</v>
      </c>
      <c r="L51" s="376">
        <v>53068</v>
      </c>
      <c r="M51" s="640">
        <f t="shared" si="9"/>
        <v>0.941756876663709</v>
      </c>
      <c r="N51" s="446">
        <f t="shared" si="10"/>
        <v>1711.8709677419354</v>
      </c>
    </row>
    <row r="52" spans="1:15" s="266" customFormat="1" ht="16.899999999999999" customHeight="1" x14ac:dyDescent="0.25">
      <c r="A52" s="275"/>
      <c r="B52" s="794" t="s">
        <v>65</v>
      </c>
      <c r="C52" s="686" t="s">
        <v>164</v>
      </c>
      <c r="D52" s="370">
        <v>0</v>
      </c>
      <c r="E52" s="691">
        <v>0</v>
      </c>
      <c r="F52" s="371">
        <v>0</v>
      </c>
      <c r="G52" s="370">
        <v>21</v>
      </c>
      <c r="H52" s="691">
        <v>2</v>
      </c>
      <c r="I52" s="375">
        <v>19</v>
      </c>
      <c r="J52" s="640" t="str">
        <f t="shared" si="8"/>
        <v/>
      </c>
      <c r="K52" s="603">
        <v>0</v>
      </c>
      <c r="L52" s="376">
        <v>24466</v>
      </c>
      <c r="M52" s="640" t="str">
        <f t="shared" si="9"/>
        <v/>
      </c>
      <c r="N52" s="446">
        <f t="shared" si="10"/>
        <v>1287.6842105263158</v>
      </c>
    </row>
    <row r="53" spans="1:15" s="266" customFormat="1" ht="16.899999999999999" customHeight="1" x14ac:dyDescent="0.25">
      <c r="A53" s="275"/>
      <c r="B53" s="288" t="s">
        <v>66</v>
      </c>
      <c r="C53" s="921" t="s">
        <v>163</v>
      </c>
      <c r="D53" s="370">
        <v>8</v>
      </c>
      <c r="E53" s="691">
        <v>2</v>
      </c>
      <c r="F53" s="371">
        <v>6</v>
      </c>
      <c r="G53" s="370">
        <v>8</v>
      </c>
      <c r="H53" s="691">
        <v>1</v>
      </c>
      <c r="I53" s="375">
        <v>7</v>
      </c>
      <c r="J53" s="640">
        <f t="shared" si="8"/>
        <v>1.1666666666666667</v>
      </c>
      <c r="K53" s="603">
        <v>8595</v>
      </c>
      <c r="L53" s="376">
        <v>11107</v>
      </c>
      <c r="M53" s="640">
        <f t="shared" si="9"/>
        <v>1.292262943571844</v>
      </c>
      <c r="N53" s="446">
        <f t="shared" si="10"/>
        <v>1586.7142857142858</v>
      </c>
    </row>
    <row r="54" spans="1:15" s="266" customFormat="1" ht="16.899999999999999" customHeight="1" x14ac:dyDescent="0.25">
      <c r="A54" s="275"/>
      <c r="B54" s="288" t="s">
        <v>67</v>
      </c>
      <c r="C54" s="686" t="s">
        <v>167</v>
      </c>
      <c r="D54" s="370">
        <v>0</v>
      </c>
      <c r="E54" s="691">
        <v>0</v>
      </c>
      <c r="F54" s="371">
        <v>0</v>
      </c>
      <c r="G54" s="370">
        <v>13</v>
      </c>
      <c r="H54" s="691">
        <v>0</v>
      </c>
      <c r="I54" s="375">
        <v>13</v>
      </c>
      <c r="J54" s="640" t="str">
        <f t="shared" si="8"/>
        <v/>
      </c>
      <c r="K54" s="603">
        <v>0</v>
      </c>
      <c r="L54" s="376">
        <v>8967</v>
      </c>
      <c r="M54" s="640" t="str">
        <f t="shared" si="9"/>
        <v/>
      </c>
      <c r="N54" s="446">
        <f t="shared" si="10"/>
        <v>689.76923076923072</v>
      </c>
    </row>
    <row r="55" spans="1:15" s="266" customFormat="1" ht="16.899999999999999" customHeight="1" x14ac:dyDescent="0.25">
      <c r="A55" s="275"/>
      <c r="B55" s="794" t="s">
        <v>22</v>
      </c>
      <c r="C55" s="686" t="s">
        <v>328</v>
      </c>
      <c r="D55" s="370">
        <v>17</v>
      </c>
      <c r="E55" s="691">
        <v>2</v>
      </c>
      <c r="F55" s="371">
        <v>15</v>
      </c>
      <c r="G55" s="370">
        <v>7</v>
      </c>
      <c r="H55" s="691">
        <v>3</v>
      </c>
      <c r="I55" s="375">
        <v>4</v>
      </c>
      <c r="J55" s="640">
        <f t="shared" si="8"/>
        <v>0.26666666666666666</v>
      </c>
      <c r="K55" s="603">
        <v>7590</v>
      </c>
      <c r="L55" s="376">
        <v>2508</v>
      </c>
      <c r="M55" s="640">
        <f t="shared" si="9"/>
        <v>0.33043478260869563</v>
      </c>
      <c r="N55" s="446">
        <f t="shared" si="10"/>
        <v>627</v>
      </c>
    </row>
    <row r="56" spans="1:15" s="266" customFormat="1" ht="16.899999999999999" customHeight="1" x14ac:dyDescent="0.25">
      <c r="A56" s="275"/>
      <c r="B56" s="288" t="s">
        <v>24</v>
      </c>
      <c r="C56" s="686" t="s">
        <v>169</v>
      </c>
      <c r="D56" s="370">
        <v>0</v>
      </c>
      <c r="E56" s="691">
        <v>0</v>
      </c>
      <c r="F56" s="371">
        <v>0</v>
      </c>
      <c r="G56" s="370">
        <v>0</v>
      </c>
      <c r="H56" s="691">
        <v>0</v>
      </c>
      <c r="I56" s="375">
        <v>0</v>
      </c>
      <c r="J56" s="640" t="str">
        <f t="shared" si="8"/>
        <v/>
      </c>
      <c r="K56" s="603">
        <v>0</v>
      </c>
      <c r="L56" s="376">
        <v>0</v>
      </c>
      <c r="M56" s="640" t="str">
        <f t="shared" si="9"/>
        <v/>
      </c>
      <c r="N56" s="446" t="str">
        <f t="shared" si="10"/>
        <v/>
      </c>
      <c r="O56" s="798"/>
    </row>
    <row r="57" spans="1:15" s="266" customFormat="1" ht="16.899999999999999" customHeight="1" x14ac:dyDescent="0.25">
      <c r="A57" s="275"/>
      <c r="B57" s="288" t="s">
        <v>26</v>
      </c>
      <c r="C57" s="686" t="s">
        <v>71</v>
      </c>
      <c r="D57" s="370">
        <v>9</v>
      </c>
      <c r="E57" s="691">
        <v>2</v>
      </c>
      <c r="F57" s="371">
        <v>7</v>
      </c>
      <c r="G57" s="370"/>
      <c r="H57" s="691"/>
      <c r="I57" s="375"/>
      <c r="J57" s="640">
        <f t="shared" si="8"/>
        <v>0</v>
      </c>
      <c r="K57" s="603">
        <v>8134</v>
      </c>
      <c r="L57" s="376"/>
      <c r="M57" s="640">
        <f t="shared" si="9"/>
        <v>0</v>
      </c>
      <c r="N57" s="446" t="str">
        <f t="shared" si="10"/>
        <v/>
      </c>
    </row>
    <row r="58" spans="1:15" s="266" customFormat="1" ht="18" customHeight="1" x14ac:dyDescent="0.25">
      <c r="A58" s="275"/>
      <c r="B58" s="1257" t="s">
        <v>213</v>
      </c>
      <c r="C58" s="1257"/>
      <c r="D58" s="378">
        <f>SUM(D46:D57)</f>
        <v>563</v>
      </c>
      <c r="E58" s="378">
        <f>SUM(E46:E57)</f>
        <v>129</v>
      </c>
      <c r="F58" s="379">
        <f>SUM(F46:F57)</f>
        <v>434</v>
      </c>
      <c r="G58" s="370">
        <f>SUM(H58+I58)</f>
        <v>664</v>
      </c>
      <c r="H58" s="378">
        <f>SUM(H46:H57)</f>
        <v>143</v>
      </c>
      <c r="I58" s="382">
        <f>SUM(I46:I57)</f>
        <v>521</v>
      </c>
      <c r="J58" s="639">
        <f t="shared" ref="J58:J67" si="11">IF(F58=0,"",I58/F58)</f>
        <v>1.2004608294930876</v>
      </c>
      <c r="K58" s="380">
        <f>SUM(K46:K57)</f>
        <v>751859</v>
      </c>
      <c r="L58" s="604">
        <f>SUM(L46:L57)</f>
        <v>967504</v>
      </c>
      <c r="M58" s="639">
        <f t="shared" si="9"/>
        <v>1.2868157460374885</v>
      </c>
      <c r="N58" s="449">
        <f t="shared" si="10"/>
        <v>1857.0134357005759</v>
      </c>
    </row>
    <row r="59" spans="1:15" s="266" customFormat="1" ht="9" customHeight="1" x14ac:dyDescent="0.25">
      <c r="A59" s="275"/>
      <c r="B59" s="688"/>
      <c r="C59" s="688"/>
      <c r="D59" s="447"/>
      <c r="E59" s="447"/>
      <c r="F59" s="447"/>
      <c r="G59" s="447"/>
      <c r="H59" s="447"/>
      <c r="I59" s="447"/>
      <c r="J59" s="447"/>
      <c r="K59" s="416"/>
      <c r="L59" s="416"/>
      <c r="M59" s="448"/>
      <c r="N59" s="438"/>
    </row>
    <row r="60" spans="1:15" s="266" customFormat="1" ht="16.899999999999999" customHeight="1" x14ac:dyDescent="0.25">
      <c r="A60" s="275"/>
      <c r="B60" s="287" t="s">
        <v>53</v>
      </c>
      <c r="C60" s="686" t="s">
        <v>170</v>
      </c>
      <c r="D60" s="370">
        <v>31</v>
      </c>
      <c r="E60" s="691">
        <v>8</v>
      </c>
      <c r="F60" s="371">
        <v>23</v>
      </c>
      <c r="G60" s="370">
        <v>31</v>
      </c>
      <c r="H60" s="691">
        <v>10</v>
      </c>
      <c r="I60" s="375">
        <v>21</v>
      </c>
      <c r="J60" s="640">
        <f t="shared" ref="J60:J66" si="12">IF(F60=0,"",I60/F60)</f>
        <v>0.91304347826086951</v>
      </c>
      <c r="K60" s="371">
        <v>65657</v>
      </c>
      <c r="L60" s="375">
        <v>103734</v>
      </c>
      <c r="M60" s="640">
        <f t="shared" ref="M60:M67" si="13">IF(K60=0,"",L60/K60)</f>
        <v>1.5799381634859955</v>
      </c>
      <c r="N60" s="446">
        <f t="shared" ref="N60:N67" si="14">IF(I60=0,"",L60/I60)</f>
        <v>4939.7142857142853</v>
      </c>
    </row>
    <row r="61" spans="1:15" s="266" customFormat="1" ht="16.899999999999999" customHeight="1" x14ac:dyDescent="0.25">
      <c r="A61" s="275"/>
      <c r="B61" s="287" t="s">
        <v>55</v>
      </c>
      <c r="C61" s="686" t="s">
        <v>328</v>
      </c>
      <c r="D61" s="370">
        <v>24</v>
      </c>
      <c r="E61" s="691">
        <v>7</v>
      </c>
      <c r="F61" s="371">
        <v>17</v>
      </c>
      <c r="G61" s="370">
        <v>27</v>
      </c>
      <c r="H61" s="691">
        <v>6</v>
      </c>
      <c r="I61" s="375">
        <v>21</v>
      </c>
      <c r="J61" s="640">
        <f t="shared" si="12"/>
        <v>1.2352941176470589</v>
      </c>
      <c r="K61" s="371">
        <v>48707</v>
      </c>
      <c r="L61" s="375">
        <v>64040</v>
      </c>
      <c r="M61" s="640">
        <f t="shared" si="13"/>
        <v>1.3148007473258463</v>
      </c>
      <c r="N61" s="446">
        <f t="shared" si="14"/>
        <v>3049.5238095238096</v>
      </c>
    </row>
    <row r="62" spans="1:15" s="266" customFormat="1" ht="16.899999999999999" customHeight="1" x14ac:dyDescent="0.25">
      <c r="A62" s="275"/>
      <c r="B62" s="287" t="s">
        <v>57</v>
      </c>
      <c r="C62" s="686" t="s">
        <v>169</v>
      </c>
      <c r="D62" s="370">
        <v>2</v>
      </c>
      <c r="E62" s="691">
        <v>0</v>
      </c>
      <c r="F62" s="371">
        <v>2</v>
      </c>
      <c r="G62" s="370">
        <v>5</v>
      </c>
      <c r="H62" s="691">
        <v>0</v>
      </c>
      <c r="I62" s="375">
        <v>5</v>
      </c>
      <c r="J62" s="640">
        <f t="shared" si="12"/>
        <v>2.5</v>
      </c>
      <c r="K62" s="371">
        <v>7302</v>
      </c>
      <c r="L62" s="375">
        <v>6731</v>
      </c>
      <c r="M62" s="640">
        <f t="shared" si="13"/>
        <v>0.92180224596001092</v>
      </c>
      <c r="N62" s="446">
        <f t="shared" si="14"/>
        <v>1346.2</v>
      </c>
    </row>
    <row r="63" spans="1:15" s="266" customFormat="1" ht="16.899999999999999" customHeight="1" x14ac:dyDescent="0.25">
      <c r="A63" s="275"/>
      <c r="B63" s="794" t="s">
        <v>59</v>
      </c>
      <c r="C63" s="686" t="s">
        <v>165</v>
      </c>
      <c r="D63" s="370">
        <v>0</v>
      </c>
      <c r="E63" s="691">
        <v>0</v>
      </c>
      <c r="F63" s="371">
        <v>0</v>
      </c>
      <c r="G63" s="370">
        <v>1</v>
      </c>
      <c r="H63" s="691">
        <v>0</v>
      </c>
      <c r="I63" s="375">
        <v>1</v>
      </c>
      <c r="J63" s="640" t="str">
        <f t="shared" si="12"/>
        <v/>
      </c>
      <c r="K63" s="371">
        <v>0</v>
      </c>
      <c r="L63" s="375">
        <v>3703</v>
      </c>
      <c r="M63" s="640" t="str">
        <f t="shared" si="13"/>
        <v/>
      </c>
      <c r="N63" s="446">
        <f t="shared" si="14"/>
        <v>3703</v>
      </c>
    </row>
    <row r="64" spans="1:15" s="266" customFormat="1" ht="16.899999999999999" customHeight="1" x14ac:dyDescent="0.25">
      <c r="A64" s="275"/>
      <c r="B64" s="794" t="s">
        <v>61</v>
      </c>
      <c r="C64" s="929" t="s">
        <v>324</v>
      </c>
      <c r="D64" s="370">
        <v>0</v>
      </c>
      <c r="E64" s="691">
        <v>0</v>
      </c>
      <c r="F64" s="371">
        <v>0</v>
      </c>
      <c r="G64" s="370">
        <v>0</v>
      </c>
      <c r="H64" s="691">
        <v>0</v>
      </c>
      <c r="I64" s="375">
        <v>0</v>
      </c>
      <c r="J64" s="640" t="str">
        <f t="shared" si="12"/>
        <v/>
      </c>
      <c r="K64" s="371">
        <v>0</v>
      </c>
      <c r="L64" s="375">
        <v>0</v>
      </c>
      <c r="M64" s="640" t="str">
        <f t="shared" si="13"/>
        <v/>
      </c>
      <c r="N64" s="446" t="str">
        <f t="shared" si="14"/>
        <v/>
      </c>
    </row>
    <row r="65" spans="1:17" s="266" customFormat="1" ht="16.899999999999999" customHeight="1" x14ac:dyDescent="0.25">
      <c r="A65" s="275"/>
      <c r="B65" s="794" t="s">
        <v>63</v>
      </c>
      <c r="C65" s="686" t="s">
        <v>167</v>
      </c>
      <c r="D65" s="370">
        <v>0</v>
      </c>
      <c r="E65" s="691">
        <v>0</v>
      </c>
      <c r="F65" s="371">
        <v>0</v>
      </c>
      <c r="G65" s="370">
        <v>0</v>
      </c>
      <c r="H65" s="691">
        <v>0</v>
      </c>
      <c r="I65" s="375">
        <v>0</v>
      </c>
      <c r="J65" s="640" t="str">
        <f t="shared" si="12"/>
        <v/>
      </c>
      <c r="K65" s="371">
        <v>0</v>
      </c>
      <c r="L65" s="375">
        <v>0</v>
      </c>
      <c r="M65" s="640" t="str">
        <f t="shared" si="13"/>
        <v/>
      </c>
      <c r="N65" s="446" t="str">
        <f t="shared" si="14"/>
        <v/>
      </c>
    </row>
    <row r="66" spans="1:17" s="266" customFormat="1" ht="16.899999999999999" customHeight="1" x14ac:dyDescent="0.25">
      <c r="A66" s="275"/>
      <c r="B66" s="794" t="s">
        <v>65</v>
      </c>
      <c r="C66" s="686" t="s">
        <v>168</v>
      </c>
      <c r="D66" s="370">
        <v>0</v>
      </c>
      <c r="E66" s="691">
        <v>0</v>
      </c>
      <c r="F66" s="371">
        <v>0</v>
      </c>
      <c r="G66" s="370">
        <v>0</v>
      </c>
      <c r="H66" s="691">
        <v>0</v>
      </c>
      <c r="I66" s="375">
        <v>0</v>
      </c>
      <c r="J66" s="640" t="str">
        <f t="shared" si="12"/>
        <v/>
      </c>
      <c r="K66" s="371">
        <v>0</v>
      </c>
      <c r="L66" s="375">
        <v>0</v>
      </c>
      <c r="M66" s="640" t="str">
        <f t="shared" si="13"/>
        <v/>
      </c>
      <c r="N66" s="446" t="str">
        <f t="shared" si="14"/>
        <v/>
      </c>
    </row>
    <row r="67" spans="1:17" s="266" customFormat="1" ht="18" customHeight="1" x14ac:dyDescent="0.25">
      <c r="A67" s="275"/>
      <c r="B67" s="1257" t="s">
        <v>214</v>
      </c>
      <c r="C67" s="1257"/>
      <c r="D67" s="370">
        <f>SUM(E67+F67)</f>
        <v>57</v>
      </c>
      <c r="E67" s="370">
        <f>SUM(E60:E66)</f>
        <v>15</v>
      </c>
      <c r="F67" s="387">
        <f>SUM(F60:F66)</f>
        <v>42</v>
      </c>
      <c r="G67" s="370">
        <f>SUM(H67+I67)</f>
        <v>64</v>
      </c>
      <c r="H67" s="370">
        <f>SUM(H60:H66)</f>
        <v>16</v>
      </c>
      <c r="I67" s="388">
        <f>SUM(I60:I66)</f>
        <v>48</v>
      </c>
      <c r="J67" s="639">
        <f t="shared" si="11"/>
        <v>1.1428571428571428</v>
      </c>
      <c r="K67" s="380">
        <f>SUM(K60:K66)</f>
        <v>121666</v>
      </c>
      <c r="L67" s="604">
        <f>SUM(L60:L66)</f>
        <v>178208</v>
      </c>
      <c r="M67" s="639">
        <f t="shared" si="13"/>
        <v>1.464731313596239</v>
      </c>
      <c r="N67" s="449">
        <f t="shared" si="14"/>
        <v>3712.6666666666665</v>
      </c>
    </row>
    <row r="68" spans="1:17" s="266" customFormat="1" ht="9" customHeight="1" x14ac:dyDescent="0.25">
      <c r="A68" s="275"/>
      <c r="B68" s="688"/>
      <c r="C68" s="688"/>
      <c r="D68" s="384"/>
      <c r="E68" s="384"/>
      <c r="F68" s="384"/>
      <c r="G68" s="384"/>
      <c r="H68" s="384"/>
      <c r="I68" s="384"/>
      <c r="J68" s="384"/>
      <c r="K68" s="385"/>
      <c r="L68" s="386"/>
      <c r="M68" s="384"/>
      <c r="N68" s="384"/>
    </row>
    <row r="69" spans="1:17" s="266" customFormat="1" ht="18" customHeight="1" x14ac:dyDescent="0.25">
      <c r="A69" s="275"/>
      <c r="B69" s="1101" t="s">
        <v>304</v>
      </c>
      <c r="C69" s="1101"/>
      <c r="D69" s="370">
        <f>SUM(E69+F69)</f>
        <v>620</v>
      </c>
      <c r="E69" s="378">
        <f>SUM(E58+E67)</f>
        <v>144</v>
      </c>
      <c r="F69" s="436">
        <f>SUM(F58+F67)</f>
        <v>476</v>
      </c>
      <c r="G69" s="370">
        <f>SUM(H69+I69)</f>
        <v>728</v>
      </c>
      <c r="H69" s="378">
        <f>SUM(H58+H67)</f>
        <v>159</v>
      </c>
      <c r="I69" s="382">
        <f>SUM(I58+I67)</f>
        <v>569</v>
      </c>
      <c r="J69" s="434">
        <f>SUM(I69)/F69</f>
        <v>1.1953781512605042</v>
      </c>
      <c r="K69" s="380">
        <f>SUM(K58+K67)</f>
        <v>873525</v>
      </c>
      <c r="L69" s="604">
        <f>SUM(L58+L67)</f>
        <v>1145712</v>
      </c>
      <c r="M69" s="434">
        <f>SUM(L69)/K69</f>
        <v>1.3115961191723191</v>
      </c>
      <c r="N69" s="449">
        <f>IF(I69=0,"",L69/I69)</f>
        <v>2013.5536028119509</v>
      </c>
    </row>
    <row r="70" spans="1:17" s="266" customFormat="1" ht="9" customHeight="1" x14ac:dyDescent="0.25">
      <c r="A70" s="275"/>
      <c r="B70" s="688"/>
      <c r="C70" s="688"/>
      <c r="D70" s="384"/>
      <c r="E70" s="384"/>
      <c r="F70" s="384"/>
      <c r="G70" s="384"/>
      <c r="H70" s="384"/>
      <c r="I70" s="384"/>
      <c r="J70" s="384"/>
      <c r="K70" s="385"/>
      <c r="L70" s="386"/>
      <c r="M70" s="384"/>
      <c r="N70" s="384"/>
    </row>
    <row r="71" spans="1:17" s="341" customFormat="1" ht="19.149999999999999" customHeight="1" x14ac:dyDescent="0.25">
      <c r="A71" s="689"/>
      <c r="B71" s="688"/>
      <c r="C71" s="688"/>
      <c r="D71" s="688"/>
      <c r="E71" s="688"/>
      <c r="F71" s="688"/>
      <c r="G71" s="688"/>
      <c r="H71" s="688"/>
      <c r="I71" s="688"/>
      <c r="J71" s="688"/>
      <c r="K71" s="321"/>
      <c r="L71" s="322"/>
      <c r="M71" s="321"/>
      <c r="N71" s="321"/>
    </row>
    <row r="72" spans="1:17" s="341" customFormat="1" ht="19.149999999999999" customHeight="1" x14ac:dyDescent="0.25">
      <c r="A72" s="689"/>
      <c r="B72" s="688"/>
      <c r="C72" s="688"/>
      <c r="D72" s="688"/>
      <c r="E72" s="688"/>
      <c r="F72" s="688"/>
      <c r="G72" s="688"/>
      <c r="H72" s="688"/>
      <c r="I72" s="688"/>
      <c r="J72" s="688"/>
      <c r="K72" s="321"/>
      <c r="L72" s="322"/>
      <c r="M72" s="321"/>
      <c r="N72" s="321"/>
    </row>
    <row r="73" spans="1:17" s="341" customFormat="1" ht="19.149999999999999" customHeight="1" x14ac:dyDescent="0.25">
      <c r="A73" s="689"/>
      <c r="B73" s="688"/>
      <c r="C73" s="688"/>
      <c r="D73" s="688"/>
      <c r="E73" s="688"/>
      <c r="F73" s="688"/>
      <c r="G73" s="688"/>
      <c r="H73" s="688"/>
      <c r="I73" s="688"/>
      <c r="J73" s="688"/>
      <c r="K73" s="321"/>
      <c r="L73" s="322"/>
      <c r="M73" s="321"/>
      <c r="N73" s="321"/>
    </row>
    <row r="74" spans="1:17" s="266" customFormat="1" ht="19.149999999999999" customHeight="1" x14ac:dyDescent="0.25">
      <c r="A74" s="275"/>
      <c r="B74" s="688"/>
      <c r="C74" s="688"/>
      <c r="D74" s="688"/>
      <c r="E74" s="688"/>
      <c r="F74" s="688"/>
      <c r="G74" s="688"/>
      <c r="H74" s="688"/>
      <c r="I74" s="688"/>
      <c r="J74" s="688"/>
      <c r="K74" s="321"/>
      <c r="L74" s="322"/>
      <c r="M74" s="321"/>
      <c r="N74" s="321"/>
    </row>
    <row r="75" spans="1:17" s="266" customFormat="1" ht="12" customHeight="1" x14ac:dyDescent="0.25">
      <c r="A75" s="275"/>
      <c r="B75" s="688"/>
      <c r="C75" s="688"/>
      <c r="D75" s="688"/>
      <c r="E75" s="688"/>
      <c r="F75" s="688"/>
      <c r="G75" s="688"/>
      <c r="H75" s="688"/>
      <c r="I75" s="688"/>
      <c r="J75" s="688"/>
      <c r="K75" s="321"/>
      <c r="L75" s="322"/>
      <c r="M75" s="321"/>
      <c r="N75" s="321"/>
    </row>
    <row r="76" spans="1:17" s="266" customFormat="1" ht="19.149999999999999" customHeight="1" x14ac:dyDescent="0.25">
      <c r="A76" s="275"/>
      <c r="B76" s="1346" t="s">
        <v>276</v>
      </c>
      <c r="C76" s="1346"/>
      <c r="D76" s="1346"/>
      <c r="E76" s="1346"/>
      <c r="F76" s="1346"/>
      <c r="G76" s="1346"/>
      <c r="H76" s="1346"/>
      <c r="I76" s="1346"/>
      <c r="J76" s="1346"/>
      <c r="K76" s="1346"/>
      <c r="L76" s="1346"/>
      <c r="M76" s="1346"/>
      <c r="N76" s="688"/>
    </row>
    <row r="77" spans="1:17" s="266" customFormat="1" ht="16.149999999999999" customHeight="1" x14ac:dyDescent="0.25">
      <c r="A77" s="275"/>
      <c r="B77" s="1249" t="s">
        <v>84</v>
      </c>
      <c r="C77" s="1109" t="s">
        <v>209</v>
      </c>
      <c r="D77" s="1112" t="s">
        <v>81</v>
      </c>
      <c r="E77" s="1113"/>
      <c r="F77" s="1113"/>
      <c r="G77" s="1113"/>
      <c r="H77" s="1113"/>
      <c r="I77" s="1113"/>
      <c r="J77" s="1113"/>
      <c r="K77" s="1113"/>
      <c r="L77" s="1113"/>
      <c r="M77" s="1113"/>
      <c r="N77" s="1117"/>
      <c r="O77" s="439"/>
      <c r="P77" s="439"/>
      <c r="Q77" s="440"/>
    </row>
    <row r="78" spans="1:17" s="266" customFormat="1" ht="15" customHeight="1" x14ac:dyDescent="0.25">
      <c r="A78" s="275"/>
      <c r="B78" s="1250"/>
      <c r="C78" s="1110"/>
      <c r="D78" s="1097" t="s">
        <v>195</v>
      </c>
      <c r="E78" s="1343"/>
      <c r="F78" s="1343"/>
      <c r="G78" s="1343"/>
      <c r="H78" s="1343"/>
      <c r="I78" s="1098"/>
      <c r="J78" s="1118" t="str">
        <f>J42</f>
        <v>Indeks19/18</v>
      </c>
      <c r="K78" s="1343" t="s">
        <v>217</v>
      </c>
      <c r="L78" s="1098"/>
      <c r="M78" s="1344" t="str">
        <f>J78</f>
        <v>Indeks19/18</v>
      </c>
      <c r="N78" s="1137" t="s">
        <v>302</v>
      </c>
    </row>
    <row r="79" spans="1:17" s="266" customFormat="1" ht="19.149999999999999" customHeight="1" x14ac:dyDescent="0.25">
      <c r="A79" s="275"/>
      <c r="B79" s="1250"/>
      <c r="C79" s="1110"/>
      <c r="D79" s="1123" t="str">
        <f>D43</f>
        <v>I-I-2018</v>
      </c>
      <c r="E79" s="1339"/>
      <c r="F79" s="1124"/>
      <c r="G79" s="1339" t="str">
        <f>G43</f>
        <v>I-I-2019</v>
      </c>
      <c r="H79" s="1339"/>
      <c r="I79" s="1124"/>
      <c r="J79" s="1118"/>
      <c r="K79" s="1000" t="str">
        <f>D79</f>
        <v>I-I-2018</v>
      </c>
      <c r="L79" s="1000" t="str">
        <f>G79</f>
        <v>I-I-2019</v>
      </c>
      <c r="M79" s="1344"/>
      <c r="N79" s="1118"/>
    </row>
    <row r="80" spans="1:17" s="266" customFormat="1" ht="19.149999999999999" customHeight="1" x14ac:dyDescent="0.25">
      <c r="A80" s="275"/>
      <c r="B80" s="1251"/>
      <c r="C80" s="1111"/>
      <c r="D80" s="524" t="s">
        <v>124</v>
      </c>
      <c r="E80" s="351" t="s">
        <v>275</v>
      </c>
      <c r="F80" s="351" t="s">
        <v>217</v>
      </c>
      <c r="G80" s="524" t="s">
        <v>124</v>
      </c>
      <c r="H80" s="351" t="s">
        <v>275</v>
      </c>
      <c r="I80" s="351" t="s">
        <v>217</v>
      </c>
      <c r="J80" s="1119"/>
      <c r="K80" s="369" t="s">
        <v>217</v>
      </c>
      <c r="L80" s="369" t="s">
        <v>217</v>
      </c>
      <c r="M80" s="1213"/>
      <c r="N80" s="1119"/>
    </row>
    <row r="81" spans="1:14" s="266" customFormat="1" ht="9" customHeight="1" x14ac:dyDescent="0.25">
      <c r="A81" s="275"/>
      <c r="B81" s="396"/>
      <c r="C81" s="397"/>
      <c r="D81" s="397"/>
      <c r="E81" s="397"/>
      <c r="F81" s="397"/>
      <c r="G81" s="397"/>
      <c r="H81" s="397"/>
      <c r="I81" s="397"/>
      <c r="J81" s="397"/>
      <c r="K81" s="398"/>
      <c r="L81" s="398"/>
      <c r="M81" s="398"/>
      <c r="N81" s="399"/>
    </row>
    <row r="82" spans="1:14" s="266" customFormat="1" ht="16.899999999999999" customHeight="1" x14ac:dyDescent="0.25">
      <c r="A82" s="275"/>
      <c r="B82" s="287" t="s">
        <v>53</v>
      </c>
      <c r="C82" s="686" t="s">
        <v>178</v>
      </c>
      <c r="D82" s="370">
        <v>155</v>
      </c>
      <c r="E82" s="691">
        <v>14</v>
      </c>
      <c r="F82" s="371">
        <v>141</v>
      </c>
      <c r="G82" s="370">
        <v>157</v>
      </c>
      <c r="H82" s="691">
        <v>15</v>
      </c>
      <c r="I82" s="375">
        <v>142</v>
      </c>
      <c r="J82" s="640">
        <f t="shared" ref="J82:J89" si="15">IF(F82=0,"",I82/F82)</f>
        <v>1.0070921985815602</v>
      </c>
      <c r="K82" s="603">
        <v>284101</v>
      </c>
      <c r="L82" s="376">
        <v>610868</v>
      </c>
      <c r="M82" s="640">
        <f t="shared" ref="M82:M90" si="16">IF(K82=0,"",L82/K82)</f>
        <v>2.1501789856424298</v>
      </c>
      <c r="N82" s="446">
        <f t="shared" ref="N82:N90" si="17">IF(I82=0,"",L82/I82)</f>
        <v>4301.8873239436616</v>
      </c>
    </row>
    <row r="83" spans="1:14" s="266" customFormat="1" ht="16.899999999999999" customHeight="1" x14ac:dyDescent="0.25">
      <c r="A83" s="275"/>
      <c r="B83" s="287" t="s">
        <v>55</v>
      </c>
      <c r="C83" s="686" t="s">
        <v>174</v>
      </c>
      <c r="D83" s="370">
        <v>29</v>
      </c>
      <c r="E83" s="691">
        <v>3</v>
      </c>
      <c r="F83" s="371">
        <v>26</v>
      </c>
      <c r="G83" s="370">
        <v>69</v>
      </c>
      <c r="H83" s="691">
        <v>4</v>
      </c>
      <c r="I83" s="375">
        <v>65</v>
      </c>
      <c r="J83" s="640">
        <f t="shared" si="15"/>
        <v>2.5</v>
      </c>
      <c r="K83" s="603">
        <v>53361</v>
      </c>
      <c r="L83" s="376">
        <v>161177</v>
      </c>
      <c r="M83" s="640">
        <f t="shared" si="16"/>
        <v>3.0205018646577089</v>
      </c>
      <c r="N83" s="446">
        <f t="shared" si="17"/>
        <v>2479.646153846154</v>
      </c>
    </row>
    <row r="84" spans="1:14" s="266" customFormat="1" ht="16.899999999999999" customHeight="1" x14ac:dyDescent="0.25">
      <c r="A84" s="275"/>
      <c r="B84" s="288" t="s">
        <v>57</v>
      </c>
      <c r="C84" s="686" t="s">
        <v>173</v>
      </c>
      <c r="D84" s="370">
        <v>58</v>
      </c>
      <c r="E84" s="691">
        <v>7</v>
      </c>
      <c r="F84" s="371">
        <v>51</v>
      </c>
      <c r="G84" s="370">
        <v>91</v>
      </c>
      <c r="H84" s="691">
        <v>10</v>
      </c>
      <c r="I84" s="375">
        <v>81</v>
      </c>
      <c r="J84" s="640">
        <f t="shared" si="15"/>
        <v>1.588235294117647</v>
      </c>
      <c r="K84" s="603">
        <v>186230</v>
      </c>
      <c r="L84" s="376">
        <v>158417</v>
      </c>
      <c r="M84" s="640">
        <f t="shared" si="16"/>
        <v>0.8506524190517103</v>
      </c>
      <c r="N84" s="446">
        <f t="shared" si="17"/>
        <v>1955.7654320987654</v>
      </c>
    </row>
    <row r="85" spans="1:14" s="266" customFormat="1" ht="16.899999999999999" customHeight="1" x14ac:dyDescent="0.25">
      <c r="A85" s="275"/>
      <c r="B85" s="288" t="s">
        <v>59</v>
      </c>
      <c r="C85" s="943" t="s">
        <v>176</v>
      </c>
      <c r="D85" s="370">
        <v>94</v>
      </c>
      <c r="E85" s="691">
        <v>1</v>
      </c>
      <c r="F85" s="371">
        <v>93</v>
      </c>
      <c r="G85" s="370">
        <v>66</v>
      </c>
      <c r="H85" s="691">
        <v>1</v>
      </c>
      <c r="I85" s="375">
        <v>65</v>
      </c>
      <c r="J85" s="640">
        <f t="shared" si="15"/>
        <v>0.69892473118279574</v>
      </c>
      <c r="K85" s="603">
        <v>175907</v>
      </c>
      <c r="L85" s="376">
        <v>116785</v>
      </c>
      <c r="M85" s="640">
        <f t="shared" si="16"/>
        <v>0.66390194818853143</v>
      </c>
      <c r="N85" s="446">
        <f t="shared" si="17"/>
        <v>1796.6923076923076</v>
      </c>
    </row>
    <row r="86" spans="1:14" s="266" customFormat="1" ht="16.899999999999999" customHeight="1" x14ac:dyDescent="0.25">
      <c r="A86" s="275"/>
      <c r="B86" s="287" t="s">
        <v>61</v>
      </c>
      <c r="C86" s="685" t="s">
        <v>175</v>
      </c>
      <c r="D86" s="370">
        <v>73</v>
      </c>
      <c r="E86" s="691">
        <v>2</v>
      </c>
      <c r="F86" s="371">
        <v>71</v>
      </c>
      <c r="G86" s="370">
        <v>56</v>
      </c>
      <c r="H86" s="691">
        <v>4</v>
      </c>
      <c r="I86" s="375">
        <v>52</v>
      </c>
      <c r="J86" s="640">
        <f t="shared" si="15"/>
        <v>0.73239436619718312</v>
      </c>
      <c r="K86" s="603">
        <v>133482</v>
      </c>
      <c r="L86" s="376">
        <v>103730</v>
      </c>
      <c r="M86" s="640">
        <f t="shared" si="16"/>
        <v>0.7771085239957447</v>
      </c>
      <c r="N86" s="446">
        <f t="shared" si="17"/>
        <v>1994.8076923076924</v>
      </c>
    </row>
    <row r="87" spans="1:14" s="266" customFormat="1" ht="16.899999999999999" customHeight="1" x14ac:dyDescent="0.25">
      <c r="A87" s="275"/>
      <c r="B87" s="288" t="s">
        <v>63</v>
      </c>
      <c r="C87" s="942" t="s">
        <v>177</v>
      </c>
      <c r="D87" s="370">
        <v>34</v>
      </c>
      <c r="E87" s="691">
        <v>4</v>
      </c>
      <c r="F87" s="371">
        <v>30</v>
      </c>
      <c r="G87" s="370">
        <v>49</v>
      </c>
      <c r="H87" s="691">
        <v>2</v>
      </c>
      <c r="I87" s="375">
        <v>47</v>
      </c>
      <c r="J87" s="640">
        <f t="shared" si="15"/>
        <v>1.5666666666666667</v>
      </c>
      <c r="K87" s="603">
        <v>42260</v>
      </c>
      <c r="L87" s="376">
        <v>89302</v>
      </c>
      <c r="M87" s="640">
        <f t="shared" si="16"/>
        <v>2.1131566493137717</v>
      </c>
      <c r="N87" s="446">
        <f t="shared" si="17"/>
        <v>1900.0425531914893</v>
      </c>
    </row>
    <row r="88" spans="1:14" s="266" customFormat="1" ht="16.899999999999999" customHeight="1" x14ac:dyDescent="0.25">
      <c r="A88" s="275"/>
      <c r="B88" s="288" t="s">
        <v>65</v>
      </c>
      <c r="C88" s="942" t="s">
        <v>172</v>
      </c>
      <c r="D88" s="370">
        <v>55</v>
      </c>
      <c r="E88" s="691">
        <v>3</v>
      </c>
      <c r="F88" s="371">
        <v>52</v>
      </c>
      <c r="G88" s="370">
        <v>56</v>
      </c>
      <c r="H88" s="691">
        <v>3</v>
      </c>
      <c r="I88" s="375">
        <v>53</v>
      </c>
      <c r="J88" s="640">
        <f t="shared" si="15"/>
        <v>1.0192307692307692</v>
      </c>
      <c r="K88" s="603">
        <v>64675</v>
      </c>
      <c r="L88" s="376">
        <v>81921</v>
      </c>
      <c r="M88" s="640">
        <f t="shared" si="16"/>
        <v>1.2666563587166602</v>
      </c>
      <c r="N88" s="446">
        <f t="shared" si="17"/>
        <v>1545.6792452830189</v>
      </c>
    </row>
    <row r="89" spans="1:14" s="266" customFormat="1" ht="16.899999999999999" customHeight="1" x14ac:dyDescent="0.25">
      <c r="A89" s="275"/>
      <c r="B89" s="288" t="s">
        <v>66</v>
      </c>
      <c r="C89" s="943" t="s">
        <v>327</v>
      </c>
      <c r="D89" s="370"/>
      <c r="E89" s="691"/>
      <c r="F89" s="371"/>
      <c r="G89" s="370">
        <v>0</v>
      </c>
      <c r="H89" s="691">
        <v>0</v>
      </c>
      <c r="I89" s="375">
        <v>0</v>
      </c>
      <c r="J89" s="640" t="str">
        <f t="shared" si="15"/>
        <v/>
      </c>
      <c r="K89" s="603"/>
      <c r="L89" s="376">
        <v>0</v>
      </c>
      <c r="M89" s="640" t="str">
        <f t="shared" si="16"/>
        <v/>
      </c>
      <c r="N89" s="446" t="str">
        <f t="shared" si="17"/>
        <v/>
      </c>
    </row>
    <row r="90" spans="1:14" s="266" customFormat="1" ht="18" customHeight="1" x14ac:dyDescent="0.25">
      <c r="A90" s="275"/>
      <c r="B90" s="1257" t="s">
        <v>213</v>
      </c>
      <c r="C90" s="1257"/>
      <c r="D90" s="378">
        <f t="shared" ref="D90:I90" si="18">SUM(D82:D89)</f>
        <v>498</v>
      </c>
      <c r="E90" s="378">
        <f t="shared" si="18"/>
        <v>34</v>
      </c>
      <c r="F90" s="379">
        <f t="shared" si="18"/>
        <v>464</v>
      </c>
      <c r="G90" s="378">
        <f t="shared" si="18"/>
        <v>544</v>
      </c>
      <c r="H90" s="378">
        <f t="shared" si="18"/>
        <v>39</v>
      </c>
      <c r="I90" s="382">
        <f t="shared" si="18"/>
        <v>505</v>
      </c>
      <c r="J90" s="639">
        <f t="shared" ref="J90" si="19">IF(F90=0,"",I90/F90)</f>
        <v>1.0883620689655173</v>
      </c>
      <c r="K90" s="402">
        <f t="shared" ref="K90:L90" si="20">SUM(K82:K89)</f>
        <v>940016</v>
      </c>
      <c r="L90" s="435">
        <f t="shared" si="20"/>
        <v>1322200</v>
      </c>
      <c r="M90" s="639">
        <f t="shared" si="16"/>
        <v>1.4065718030331398</v>
      </c>
      <c r="N90" s="449">
        <f t="shared" si="17"/>
        <v>2618.2178217821784</v>
      </c>
    </row>
    <row r="91" spans="1:14" s="266" customFormat="1" ht="9" customHeight="1" x14ac:dyDescent="0.25">
      <c r="A91" s="275"/>
      <c r="B91" s="688"/>
      <c r="C91" s="688"/>
      <c r="D91" s="384"/>
      <c r="E91" s="384"/>
      <c r="F91" s="384"/>
      <c r="G91" s="384"/>
      <c r="H91" s="384"/>
      <c r="I91" s="384"/>
      <c r="J91" s="384"/>
      <c r="K91" s="385"/>
      <c r="L91" s="386"/>
      <c r="M91" s="385"/>
      <c r="N91" s="385"/>
    </row>
    <row r="92" spans="1:14" s="266" customFormat="1" ht="16.899999999999999" customHeight="1" x14ac:dyDescent="0.25">
      <c r="A92" s="275"/>
      <c r="B92" s="287" t="s">
        <v>53</v>
      </c>
      <c r="C92" s="686" t="s">
        <v>178</v>
      </c>
      <c r="D92" s="370">
        <v>12</v>
      </c>
      <c r="E92" s="691">
        <v>0</v>
      </c>
      <c r="F92" s="371">
        <v>12</v>
      </c>
      <c r="G92" s="370">
        <v>11</v>
      </c>
      <c r="H92" s="691">
        <v>2</v>
      </c>
      <c r="I92" s="375">
        <v>9</v>
      </c>
      <c r="J92" s="640">
        <f t="shared" ref="J92:J99" si="21">IF(F92=0,"",I92/F92)</f>
        <v>0.75</v>
      </c>
      <c r="K92" s="603">
        <v>16992</v>
      </c>
      <c r="L92" s="376">
        <v>19158</v>
      </c>
      <c r="M92" s="640">
        <f t="shared" ref="M92:M100" si="22">IF(K92=0,"",L92/K92)</f>
        <v>1.1274717514124293</v>
      </c>
      <c r="N92" s="446">
        <f t="shared" ref="N92:N100" si="23">IF(I92=0,"",L92/I92)</f>
        <v>2128.6666666666665</v>
      </c>
    </row>
    <row r="93" spans="1:14" s="266" customFormat="1" ht="16.899999999999999" customHeight="1" x14ac:dyDescent="0.25">
      <c r="A93" s="275"/>
      <c r="B93" s="287" t="s">
        <v>55</v>
      </c>
      <c r="C93" s="685" t="s">
        <v>174</v>
      </c>
      <c r="D93" s="370">
        <v>0</v>
      </c>
      <c r="E93" s="691">
        <v>0</v>
      </c>
      <c r="F93" s="371">
        <v>0</v>
      </c>
      <c r="G93" s="370">
        <v>0</v>
      </c>
      <c r="H93" s="691">
        <v>0</v>
      </c>
      <c r="I93" s="375">
        <v>0</v>
      </c>
      <c r="J93" s="640" t="str">
        <f t="shared" si="21"/>
        <v/>
      </c>
      <c r="K93" s="603">
        <v>0</v>
      </c>
      <c r="L93" s="376">
        <v>0</v>
      </c>
      <c r="M93" s="640" t="str">
        <f t="shared" si="22"/>
        <v/>
      </c>
      <c r="N93" s="446" t="str">
        <f t="shared" si="23"/>
        <v/>
      </c>
    </row>
    <row r="94" spans="1:14" s="266" customFormat="1" ht="16.899999999999999" customHeight="1" x14ac:dyDescent="0.25">
      <c r="A94" s="275"/>
      <c r="B94" s="288" t="s">
        <v>57</v>
      </c>
      <c r="C94" s="685" t="s">
        <v>176</v>
      </c>
      <c r="D94" s="370">
        <v>0</v>
      </c>
      <c r="E94" s="691">
        <v>0</v>
      </c>
      <c r="F94" s="371">
        <v>0</v>
      </c>
      <c r="G94" s="370">
        <v>0</v>
      </c>
      <c r="H94" s="691">
        <v>0</v>
      </c>
      <c r="I94" s="375">
        <v>0</v>
      </c>
      <c r="J94" s="640" t="str">
        <f t="shared" si="21"/>
        <v/>
      </c>
      <c r="K94" s="603">
        <v>0</v>
      </c>
      <c r="L94" s="376">
        <v>0</v>
      </c>
      <c r="M94" s="640" t="str">
        <f t="shared" si="22"/>
        <v/>
      </c>
      <c r="N94" s="446" t="str">
        <f t="shared" si="23"/>
        <v/>
      </c>
    </row>
    <row r="95" spans="1:14" s="266" customFormat="1" ht="16.899999999999999" customHeight="1" x14ac:dyDescent="0.25">
      <c r="A95" s="275"/>
      <c r="B95" s="288" t="s">
        <v>59</v>
      </c>
      <c r="C95" s="686" t="s">
        <v>175</v>
      </c>
      <c r="D95" s="370">
        <v>0</v>
      </c>
      <c r="E95" s="691">
        <v>0</v>
      </c>
      <c r="F95" s="371">
        <v>0</v>
      </c>
      <c r="G95" s="370">
        <v>0</v>
      </c>
      <c r="H95" s="691">
        <v>0</v>
      </c>
      <c r="I95" s="375">
        <v>0</v>
      </c>
      <c r="J95" s="640" t="str">
        <f t="shared" si="21"/>
        <v/>
      </c>
      <c r="K95" s="603">
        <v>0</v>
      </c>
      <c r="L95" s="376">
        <v>0</v>
      </c>
      <c r="M95" s="640" t="str">
        <f t="shared" si="22"/>
        <v/>
      </c>
      <c r="N95" s="446" t="str">
        <f t="shared" si="23"/>
        <v/>
      </c>
    </row>
    <row r="96" spans="1:14" s="266" customFormat="1" ht="19.149999999999999" customHeight="1" x14ac:dyDescent="0.25">
      <c r="A96" s="275"/>
      <c r="B96" s="287" t="s">
        <v>61</v>
      </c>
      <c r="C96" s="686" t="s">
        <v>173</v>
      </c>
      <c r="D96" s="370">
        <v>0</v>
      </c>
      <c r="E96" s="691">
        <v>0</v>
      </c>
      <c r="F96" s="371">
        <v>0</v>
      </c>
      <c r="G96" s="370">
        <v>0</v>
      </c>
      <c r="H96" s="691">
        <v>0</v>
      </c>
      <c r="I96" s="375">
        <v>0</v>
      </c>
      <c r="J96" s="640" t="str">
        <f t="shared" si="21"/>
        <v/>
      </c>
      <c r="K96" s="603">
        <v>0</v>
      </c>
      <c r="L96" s="376">
        <v>0</v>
      </c>
      <c r="M96" s="640" t="str">
        <f t="shared" si="22"/>
        <v/>
      </c>
      <c r="N96" s="446" t="str">
        <f t="shared" si="23"/>
        <v/>
      </c>
    </row>
    <row r="97" spans="1:14" s="266" customFormat="1" ht="19.149999999999999" customHeight="1" x14ac:dyDescent="0.25">
      <c r="A97" s="275"/>
      <c r="B97" s="288" t="s">
        <v>63</v>
      </c>
      <c r="C97" s="686" t="s">
        <v>177</v>
      </c>
      <c r="D97" s="370">
        <v>0</v>
      </c>
      <c r="E97" s="691">
        <v>0</v>
      </c>
      <c r="F97" s="371">
        <v>0</v>
      </c>
      <c r="G97" s="370">
        <v>0</v>
      </c>
      <c r="H97" s="691">
        <v>0</v>
      </c>
      <c r="I97" s="375">
        <v>0</v>
      </c>
      <c r="J97" s="640" t="str">
        <f t="shared" si="21"/>
        <v/>
      </c>
      <c r="K97" s="603">
        <v>0</v>
      </c>
      <c r="L97" s="376">
        <v>0</v>
      </c>
      <c r="M97" s="640" t="str">
        <f t="shared" si="22"/>
        <v/>
      </c>
      <c r="N97" s="446" t="str">
        <f t="shared" si="23"/>
        <v/>
      </c>
    </row>
    <row r="98" spans="1:14" s="266" customFormat="1" ht="19.149999999999999" customHeight="1" x14ac:dyDescent="0.25">
      <c r="A98" s="275"/>
      <c r="B98" s="288" t="s">
        <v>65</v>
      </c>
      <c r="C98" s="942" t="s">
        <v>172</v>
      </c>
      <c r="D98" s="370">
        <v>0</v>
      </c>
      <c r="E98" s="691">
        <v>0</v>
      </c>
      <c r="F98" s="371">
        <v>0</v>
      </c>
      <c r="G98" s="370">
        <v>0</v>
      </c>
      <c r="H98" s="691">
        <v>0</v>
      </c>
      <c r="I98" s="375">
        <v>0</v>
      </c>
      <c r="J98" s="640" t="str">
        <f t="shared" ref="J98" si="24">IF(F98=0,"",I98/F98)</f>
        <v/>
      </c>
      <c r="K98" s="603">
        <v>0</v>
      </c>
      <c r="L98" s="376">
        <v>0</v>
      </c>
      <c r="M98" s="640" t="str">
        <f t="shared" si="22"/>
        <v/>
      </c>
      <c r="N98" s="446" t="str">
        <f t="shared" si="23"/>
        <v/>
      </c>
    </row>
    <row r="99" spans="1:14" s="266" customFormat="1" ht="16.899999999999999" customHeight="1" x14ac:dyDescent="0.25">
      <c r="A99" s="275"/>
      <c r="B99" s="288" t="s">
        <v>66</v>
      </c>
      <c r="C99" s="686" t="s">
        <v>327</v>
      </c>
      <c r="D99" s="370"/>
      <c r="E99" s="691"/>
      <c r="F99" s="371"/>
      <c r="G99" s="370">
        <v>0</v>
      </c>
      <c r="H99" s="691">
        <v>0</v>
      </c>
      <c r="I99" s="375">
        <v>0</v>
      </c>
      <c r="J99" s="640" t="str">
        <f t="shared" si="21"/>
        <v/>
      </c>
      <c r="K99" s="603"/>
      <c r="L99" s="376">
        <v>0</v>
      </c>
      <c r="M99" s="640" t="str">
        <f t="shared" si="22"/>
        <v/>
      </c>
      <c r="N99" s="446" t="str">
        <f t="shared" si="23"/>
        <v/>
      </c>
    </row>
    <row r="100" spans="1:14" s="266" customFormat="1" ht="18" customHeight="1" x14ac:dyDescent="0.25">
      <c r="A100" s="275"/>
      <c r="B100" s="1257" t="s">
        <v>214</v>
      </c>
      <c r="C100" s="1257"/>
      <c r="D100" s="378">
        <f t="shared" ref="D100:I100" si="25">SUM(D92:D99)</f>
        <v>12</v>
      </c>
      <c r="E100" s="378">
        <f t="shared" si="25"/>
        <v>0</v>
      </c>
      <c r="F100" s="379">
        <f t="shared" si="25"/>
        <v>12</v>
      </c>
      <c r="G100" s="378">
        <f t="shared" si="25"/>
        <v>11</v>
      </c>
      <c r="H100" s="378">
        <f t="shared" si="25"/>
        <v>2</v>
      </c>
      <c r="I100" s="382">
        <f t="shared" si="25"/>
        <v>9</v>
      </c>
      <c r="J100" s="639">
        <f t="shared" ref="J100" si="26">IF(F100=0,"",I100/F100)</f>
        <v>0.75</v>
      </c>
      <c r="K100" s="402">
        <f>SUM(K92:K99)</f>
        <v>16992</v>
      </c>
      <c r="L100" s="435">
        <f>SUM(L92:L99)</f>
        <v>19158</v>
      </c>
      <c r="M100" s="639">
        <f t="shared" si="22"/>
        <v>1.1274717514124293</v>
      </c>
      <c r="N100" s="449">
        <f t="shared" si="23"/>
        <v>2128.6666666666665</v>
      </c>
    </row>
    <row r="101" spans="1:14" s="266" customFormat="1" ht="9" customHeight="1" x14ac:dyDescent="0.25">
      <c r="A101" s="275"/>
      <c r="B101" s="420"/>
      <c r="C101" s="420"/>
      <c r="D101" s="410"/>
      <c r="E101" s="410"/>
      <c r="F101" s="437"/>
      <c r="G101" s="410"/>
      <c r="H101" s="410"/>
      <c r="I101" s="437"/>
      <c r="J101" s="437"/>
      <c r="K101" s="386"/>
      <c r="L101" s="386"/>
      <c r="M101" s="438"/>
      <c r="N101" s="438"/>
    </row>
    <row r="102" spans="1:14" s="266" customFormat="1" ht="18" customHeight="1" x14ac:dyDescent="0.25">
      <c r="A102" s="275"/>
      <c r="B102" s="1101" t="s">
        <v>304</v>
      </c>
      <c r="C102" s="1101"/>
      <c r="D102" s="370">
        <f>SUM(E102+F102)</f>
        <v>510</v>
      </c>
      <c r="E102" s="378">
        <f>SUM(E90+E100)</f>
        <v>34</v>
      </c>
      <c r="F102" s="436">
        <f>SUM(F90+F100)</f>
        <v>476</v>
      </c>
      <c r="G102" s="370">
        <f>SUM(H102+I102)</f>
        <v>555</v>
      </c>
      <c r="H102" s="378">
        <f>SUM(H90+H100)</f>
        <v>41</v>
      </c>
      <c r="I102" s="382">
        <f>SUM(I90+I100)</f>
        <v>514</v>
      </c>
      <c r="J102" s="434">
        <f>SUM(I102)/F102</f>
        <v>1.0798319327731092</v>
      </c>
      <c r="K102" s="380">
        <f>SUM(K90+K100)</f>
        <v>957008</v>
      </c>
      <c r="L102" s="604">
        <f>SUM(L90+L100)</f>
        <v>1341358</v>
      </c>
      <c r="M102" s="434">
        <f>SUM(L102)/K102</f>
        <v>1.4016162874291542</v>
      </c>
      <c r="N102" s="449">
        <f>IF(I102=0,"",L102/I102)</f>
        <v>2609.6459143968873</v>
      </c>
    </row>
    <row r="103" spans="1:14" s="266" customFormat="1" ht="12" customHeight="1" x14ac:dyDescent="0.25">
      <c r="A103" s="275"/>
      <c r="B103" s="420"/>
      <c r="C103" s="420"/>
      <c r="D103" s="410"/>
      <c r="E103" s="410"/>
      <c r="F103" s="437"/>
      <c r="G103" s="410"/>
      <c r="H103" s="410"/>
      <c r="I103" s="437"/>
      <c r="J103" s="437"/>
      <c r="K103" s="386"/>
      <c r="L103" s="386"/>
      <c r="M103" s="438"/>
      <c r="N103" s="438"/>
    </row>
    <row r="104" spans="1:14" s="266" customFormat="1" ht="12" customHeight="1" x14ac:dyDescent="0.25">
      <c r="A104" s="275"/>
      <c r="B104" s="420"/>
      <c r="C104" s="420"/>
      <c r="D104" s="410"/>
      <c r="E104" s="410"/>
      <c r="F104" s="437"/>
      <c r="G104" s="410"/>
      <c r="H104" s="410"/>
      <c r="I104" s="437"/>
      <c r="J104" s="437"/>
      <c r="K104" s="386"/>
      <c r="L104" s="386"/>
      <c r="M104" s="438"/>
      <c r="N104" s="438"/>
    </row>
    <row r="105" spans="1:14" s="266" customFormat="1" ht="12" customHeight="1" x14ac:dyDescent="0.25">
      <c r="A105" s="275"/>
      <c r="B105" s="420"/>
      <c r="C105" s="420"/>
      <c r="D105" s="410"/>
      <c r="E105" s="410"/>
      <c r="F105" s="437"/>
      <c r="G105" s="410"/>
      <c r="H105" s="410"/>
      <c r="I105" s="437"/>
      <c r="J105" s="437"/>
      <c r="K105" s="386"/>
      <c r="L105" s="386"/>
      <c r="M105" s="438"/>
      <c r="N105" s="438"/>
    </row>
    <row r="106" spans="1:14" s="266" customFormat="1" ht="12" customHeight="1" x14ac:dyDescent="0.25">
      <c r="A106" s="275"/>
      <c r="B106" s="420"/>
      <c r="C106" s="420"/>
      <c r="D106" s="410"/>
      <c r="E106" s="410"/>
      <c r="F106" s="437"/>
      <c r="G106" s="410"/>
      <c r="H106" s="410"/>
      <c r="I106" s="437"/>
      <c r="J106" s="437"/>
      <c r="K106" s="386"/>
      <c r="L106" s="386"/>
      <c r="M106" s="438"/>
      <c r="N106" s="438"/>
    </row>
    <row r="107" spans="1:14" s="266" customFormat="1" ht="12" customHeight="1" x14ac:dyDescent="0.25">
      <c r="A107" s="275"/>
      <c r="B107" s="420"/>
      <c r="C107" s="420"/>
      <c r="D107" s="410"/>
      <c r="E107" s="410"/>
      <c r="F107" s="437"/>
      <c r="G107" s="410"/>
      <c r="H107" s="410"/>
      <c r="I107" s="437"/>
      <c r="J107" s="437"/>
      <c r="K107" s="386"/>
      <c r="L107" s="386"/>
      <c r="M107" s="438"/>
      <c r="N107" s="438"/>
    </row>
    <row r="108" spans="1:14" s="266" customFormat="1" ht="12" customHeight="1" x14ac:dyDescent="0.25">
      <c r="A108" s="275"/>
      <c r="B108" s="420"/>
      <c r="C108" s="420"/>
      <c r="D108" s="410"/>
      <c r="E108" s="410"/>
      <c r="F108" s="437"/>
      <c r="G108" s="410"/>
      <c r="H108" s="410"/>
      <c r="I108" s="437"/>
      <c r="J108" s="437"/>
      <c r="K108" s="386"/>
      <c r="L108" s="386"/>
      <c r="M108" s="438"/>
      <c r="N108" s="438"/>
    </row>
    <row r="109" spans="1:14" s="266" customFormat="1" ht="12" customHeight="1" x14ac:dyDescent="0.25">
      <c r="A109" s="275"/>
      <c r="B109" s="420"/>
      <c r="C109" s="420"/>
      <c r="D109" s="410"/>
      <c r="E109" s="410"/>
      <c r="F109" s="437"/>
      <c r="G109" s="410"/>
      <c r="H109" s="410"/>
      <c r="I109" s="437"/>
      <c r="J109" s="437"/>
      <c r="K109" s="386"/>
      <c r="L109" s="386"/>
      <c r="M109" s="438"/>
      <c r="N109" s="438"/>
    </row>
    <row r="110" spans="1:14" s="266" customFormat="1" ht="12" customHeight="1" x14ac:dyDescent="0.25">
      <c r="A110" s="275"/>
      <c r="B110" s="420"/>
      <c r="C110" s="420"/>
      <c r="D110" s="410"/>
      <c r="E110" s="410"/>
      <c r="F110" s="437"/>
      <c r="G110" s="410"/>
      <c r="H110" s="410"/>
      <c r="I110" s="437"/>
      <c r="J110" s="437"/>
      <c r="K110" s="386"/>
      <c r="L110" s="386"/>
      <c r="M110" s="438"/>
      <c r="N110" s="438"/>
    </row>
    <row r="111" spans="1:14" s="266" customFormat="1" ht="12" customHeight="1" x14ac:dyDescent="0.25">
      <c r="A111" s="275"/>
      <c r="B111" s="420"/>
      <c r="C111" s="420"/>
      <c r="D111" s="410"/>
      <c r="E111" s="410"/>
      <c r="F111" s="437"/>
      <c r="G111" s="410"/>
      <c r="H111" s="410"/>
      <c r="I111" s="437"/>
      <c r="J111" s="437"/>
      <c r="K111" s="386"/>
      <c r="L111" s="386"/>
      <c r="M111" s="438"/>
      <c r="N111" s="438"/>
    </row>
    <row r="112" spans="1:14" s="266" customFormat="1" ht="12" customHeight="1" x14ac:dyDescent="0.25">
      <c r="A112" s="275"/>
      <c r="B112" s="420"/>
      <c r="C112" s="420"/>
      <c r="D112" s="410"/>
      <c r="E112" s="410"/>
      <c r="F112" s="437"/>
      <c r="G112" s="410"/>
      <c r="H112" s="410"/>
      <c r="I112" s="437"/>
      <c r="J112" s="437"/>
      <c r="K112" s="386"/>
      <c r="L112" s="386"/>
      <c r="M112" s="438"/>
      <c r="N112" s="438"/>
    </row>
    <row r="113" spans="1:14" s="266" customFormat="1" ht="12" customHeight="1" x14ac:dyDescent="0.25">
      <c r="A113" s="275"/>
      <c r="B113" s="420"/>
      <c r="C113" s="420"/>
      <c r="D113" s="410"/>
      <c r="E113" s="410"/>
      <c r="F113" s="437"/>
      <c r="G113" s="410"/>
      <c r="H113" s="410"/>
      <c r="I113" s="437"/>
      <c r="J113" s="437"/>
      <c r="K113" s="386"/>
      <c r="L113" s="386"/>
      <c r="M113" s="438"/>
      <c r="N113" s="438"/>
    </row>
    <row r="114" spans="1:14" s="266" customFormat="1" ht="12" customHeight="1" x14ac:dyDescent="0.25">
      <c r="A114" s="275"/>
      <c r="B114" s="420"/>
      <c r="C114" s="420"/>
      <c r="D114" s="410"/>
      <c r="E114" s="410"/>
      <c r="F114" s="437"/>
      <c r="G114" s="410"/>
      <c r="H114" s="410"/>
      <c r="I114" s="437"/>
      <c r="J114" s="437"/>
      <c r="K114" s="386"/>
      <c r="L114" s="386"/>
      <c r="M114" s="438"/>
      <c r="N114" s="438"/>
    </row>
    <row r="115" spans="1:14" s="266" customFormat="1" ht="12" customHeight="1" x14ac:dyDescent="0.25">
      <c r="A115" s="275"/>
      <c r="B115" s="420"/>
      <c r="C115" s="420"/>
      <c r="D115" s="410"/>
      <c r="E115" s="410"/>
      <c r="F115" s="437"/>
      <c r="G115" s="410"/>
      <c r="H115" s="410"/>
      <c r="I115" s="437"/>
      <c r="J115" s="437"/>
      <c r="K115" s="386"/>
      <c r="L115" s="386"/>
      <c r="M115" s="438"/>
      <c r="N115" s="438"/>
    </row>
    <row r="116" spans="1:14" s="266" customFormat="1" ht="12" customHeight="1" x14ac:dyDescent="0.25">
      <c r="A116" s="275"/>
      <c r="B116" s="420"/>
      <c r="C116" s="420"/>
      <c r="D116" s="410"/>
      <c r="E116" s="410"/>
      <c r="F116" s="437"/>
      <c r="G116" s="410"/>
      <c r="H116" s="410"/>
      <c r="I116" s="437"/>
      <c r="J116" s="437"/>
      <c r="K116" s="386"/>
      <c r="L116" s="386"/>
      <c r="M116" s="438"/>
      <c r="N116" s="438"/>
    </row>
    <row r="117" spans="1:14" s="266" customFormat="1" ht="12" customHeight="1" x14ac:dyDescent="0.25">
      <c r="A117" s="275"/>
      <c r="B117" s="420"/>
      <c r="C117" s="420"/>
      <c r="D117" s="410"/>
      <c r="E117" s="410"/>
      <c r="F117" s="437"/>
      <c r="G117" s="410"/>
      <c r="H117" s="410"/>
      <c r="I117" s="437"/>
      <c r="J117" s="437"/>
      <c r="K117" s="386"/>
      <c r="L117" s="386"/>
      <c r="M117" s="438"/>
      <c r="N117" s="438"/>
    </row>
    <row r="118" spans="1:14" s="266" customFormat="1" ht="19.149999999999999" customHeight="1" x14ac:dyDescent="0.25">
      <c r="A118" s="275"/>
      <c r="B118" s="1102" t="s">
        <v>277</v>
      </c>
      <c r="C118" s="1102"/>
      <c r="D118" s="1102"/>
      <c r="E118" s="1102"/>
      <c r="F118" s="1102"/>
      <c r="G118" s="1102"/>
      <c r="H118" s="1102"/>
      <c r="I118" s="1102"/>
      <c r="J118" s="1102"/>
      <c r="K118" s="1102"/>
      <c r="L118" s="1102"/>
      <c r="M118" s="1102"/>
      <c r="N118" s="683"/>
    </row>
    <row r="119" spans="1:14" s="266" customFormat="1" ht="18" customHeight="1" x14ac:dyDescent="0.25">
      <c r="A119" s="275"/>
      <c r="B119" s="1249" t="s">
        <v>84</v>
      </c>
      <c r="C119" s="1109" t="s">
        <v>209</v>
      </c>
      <c r="D119" s="1112" t="s">
        <v>206</v>
      </c>
      <c r="E119" s="1113"/>
      <c r="F119" s="1113"/>
      <c r="G119" s="1113"/>
      <c r="H119" s="1113"/>
      <c r="I119" s="1113"/>
      <c r="J119" s="1113"/>
      <c r="K119" s="1113"/>
      <c r="L119" s="1113"/>
      <c r="M119" s="1113"/>
      <c r="N119" s="1117"/>
    </row>
    <row r="120" spans="1:14" s="266" customFormat="1" ht="15.6" customHeight="1" x14ac:dyDescent="0.25">
      <c r="A120" s="275"/>
      <c r="B120" s="1250"/>
      <c r="C120" s="1110"/>
      <c r="D120" s="1097" t="s">
        <v>195</v>
      </c>
      <c r="E120" s="1343"/>
      <c r="F120" s="1343"/>
      <c r="G120" s="1343"/>
      <c r="H120" s="1343"/>
      <c r="I120" s="1098"/>
      <c r="J120" s="1118" t="str">
        <f>J78</f>
        <v>Indeks19/18</v>
      </c>
      <c r="K120" s="1343" t="s">
        <v>217</v>
      </c>
      <c r="L120" s="1098"/>
      <c r="M120" s="1212" t="str">
        <f>J120</f>
        <v>Indeks19/18</v>
      </c>
      <c r="N120" s="1137" t="s">
        <v>302</v>
      </c>
    </row>
    <row r="121" spans="1:14" s="266" customFormat="1" ht="19.149999999999999" customHeight="1" x14ac:dyDescent="0.25">
      <c r="A121" s="275"/>
      <c r="B121" s="1250"/>
      <c r="C121" s="1110"/>
      <c r="D121" s="1123" t="str">
        <f>D79</f>
        <v>I-I-2018</v>
      </c>
      <c r="E121" s="1339"/>
      <c r="F121" s="1124"/>
      <c r="G121" s="1339" t="str">
        <f>G79</f>
        <v>I-I-2019</v>
      </c>
      <c r="H121" s="1339"/>
      <c r="I121" s="1124"/>
      <c r="J121" s="1118"/>
      <c r="K121" s="1000" t="str">
        <f>D121</f>
        <v>I-I-2018</v>
      </c>
      <c r="L121" s="1000" t="str">
        <f>G121</f>
        <v>I-I-2019</v>
      </c>
      <c r="M121" s="1344"/>
      <c r="N121" s="1118"/>
    </row>
    <row r="122" spans="1:14" s="266" customFormat="1" ht="19.149999999999999" customHeight="1" x14ac:dyDescent="0.25">
      <c r="A122" s="275"/>
      <c r="B122" s="1251"/>
      <c r="C122" s="1111"/>
      <c r="D122" s="524" t="s">
        <v>124</v>
      </c>
      <c r="E122" s="351" t="s">
        <v>275</v>
      </c>
      <c r="F122" s="351" t="s">
        <v>217</v>
      </c>
      <c r="G122" s="524" t="s">
        <v>124</v>
      </c>
      <c r="H122" s="351" t="s">
        <v>275</v>
      </c>
      <c r="I122" s="351" t="s">
        <v>217</v>
      </c>
      <c r="J122" s="1119"/>
      <c r="K122" s="369" t="s">
        <v>217</v>
      </c>
      <c r="L122" s="369" t="s">
        <v>217</v>
      </c>
      <c r="M122" s="1213"/>
      <c r="N122" s="1119"/>
    </row>
    <row r="123" spans="1:14" s="266" customFormat="1" ht="9" customHeight="1" x14ac:dyDescent="0.25">
      <c r="A123" s="275"/>
      <c r="B123" s="396"/>
      <c r="C123" s="397"/>
      <c r="D123" s="397"/>
      <c r="E123" s="397"/>
      <c r="F123" s="397"/>
      <c r="G123" s="397"/>
      <c r="H123" s="397"/>
      <c r="I123" s="397"/>
      <c r="J123" s="397"/>
      <c r="K123" s="398"/>
      <c r="L123" s="398"/>
      <c r="M123" s="398"/>
      <c r="N123" s="399"/>
    </row>
    <row r="124" spans="1:14" s="266" customFormat="1" ht="18" customHeight="1" x14ac:dyDescent="0.25">
      <c r="A124" s="275"/>
      <c r="B124" s="424" t="s">
        <v>53</v>
      </c>
      <c r="C124" s="968" t="s">
        <v>170</v>
      </c>
      <c r="D124" s="370">
        <v>1446</v>
      </c>
      <c r="E124" s="370">
        <v>172</v>
      </c>
      <c r="F124" s="371">
        <v>1274</v>
      </c>
      <c r="G124" s="370">
        <v>1403</v>
      </c>
      <c r="H124" s="370">
        <v>283</v>
      </c>
      <c r="I124" s="375">
        <v>1120</v>
      </c>
      <c r="J124" s="433">
        <v>0.87912087912087911</v>
      </c>
      <c r="K124" s="603">
        <v>1872357</v>
      </c>
      <c r="L124" s="376">
        <v>4136461</v>
      </c>
      <c r="M124" s="433">
        <v>2.2092266592321872</v>
      </c>
      <c r="N124" s="446">
        <v>3693.2687500000002</v>
      </c>
    </row>
    <row r="125" spans="1:14" s="266" customFormat="1" ht="18" customHeight="1" x14ac:dyDescent="0.25">
      <c r="A125" s="275"/>
      <c r="B125" s="424" t="s">
        <v>55</v>
      </c>
      <c r="C125" s="926" t="s">
        <v>324</v>
      </c>
      <c r="D125" s="370">
        <v>1396</v>
      </c>
      <c r="E125" s="370">
        <v>188</v>
      </c>
      <c r="F125" s="371">
        <v>1208</v>
      </c>
      <c r="G125" s="370">
        <v>1541</v>
      </c>
      <c r="H125" s="370">
        <v>152</v>
      </c>
      <c r="I125" s="375">
        <v>1389</v>
      </c>
      <c r="J125" s="433">
        <v>1.1498344370860927</v>
      </c>
      <c r="K125" s="603">
        <v>1733413</v>
      </c>
      <c r="L125" s="376">
        <v>2513696</v>
      </c>
      <c r="M125" s="433">
        <v>1.4501425799852661</v>
      </c>
      <c r="N125" s="446">
        <v>1809.7163426925847</v>
      </c>
    </row>
    <row r="126" spans="1:14" s="266" customFormat="1" ht="18" customHeight="1" x14ac:dyDescent="0.25">
      <c r="A126" s="275"/>
      <c r="B126" s="425" t="s">
        <v>57</v>
      </c>
      <c r="C126" s="938" t="s">
        <v>169</v>
      </c>
      <c r="D126" s="370">
        <v>598</v>
      </c>
      <c r="E126" s="370">
        <v>41</v>
      </c>
      <c r="F126" s="371">
        <v>557</v>
      </c>
      <c r="G126" s="370">
        <v>740</v>
      </c>
      <c r="H126" s="370">
        <v>37</v>
      </c>
      <c r="I126" s="375">
        <v>703</v>
      </c>
      <c r="J126" s="433">
        <v>1.2621184919210053</v>
      </c>
      <c r="K126" s="603">
        <v>800836</v>
      </c>
      <c r="L126" s="376">
        <v>2313099</v>
      </c>
      <c r="M126" s="433">
        <v>2.8883554185875759</v>
      </c>
      <c r="N126" s="446">
        <v>3290.3257467994308</v>
      </c>
    </row>
    <row r="127" spans="1:14" s="266" customFormat="1" ht="18" customHeight="1" x14ac:dyDescent="0.25">
      <c r="A127" s="275"/>
      <c r="B127" s="425" t="s">
        <v>59</v>
      </c>
      <c r="C127" s="952" t="s">
        <v>167</v>
      </c>
      <c r="D127" s="370">
        <v>350</v>
      </c>
      <c r="E127" s="370">
        <v>10</v>
      </c>
      <c r="F127" s="371">
        <v>340</v>
      </c>
      <c r="G127" s="370">
        <v>465</v>
      </c>
      <c r="H127" s="370">
        <v>10</v>
      </c>
      <c r="I127" s="375">
        <v>455</v>
      </c>
      <c r="J127" s="433">
        <v>1.338235294117647</v>
      </c>
      <c r="K127" s="603">
        <v>1772075</v>
      </c>
      <c r="L127" s="376">
        <v>2165754</v>
      </c>
      <c r="M127" s="433">
        <v>1.2221570757445368</v>
      </c>
      <c r="N127" s="446">
        <v>4759.8989010989008</v>
      </c>
    </row>
    <row r="128" spans="1:14" s="266" customFormat="1" ht="18" customHeight="1" x14ac:dyDescent="0.25">
      <c r="A128" s="275"/>
      <c r="B128" s="424" t="s">
        <v>61</v>
      </c>
      <c r="C128" s="951" t="s">
        <v>166</v>
      </c>
      <c r="D128" s="370">
        <v>1057</v>
      </c>
      <c r="E128" s="370">
        <v>115</v>
      </c>
      <c r="F128" s="371">
        <v>942</v>
      </c>
      <c r="G128" s="370">
        <v>967</v>
      </c>
      <c r="H128" s="370">
        <v>118</v>
      </c>
      <c r="I128" s="375">
        <v>849</v>
      </c>
      <c r="J128" s="433">
        <v>0.90127388535031849</v>
      </c>
      <c r="K128" s="603">
        <v>1781537</v>
      </c>
      <c r="L128" s="376">
        <v>1981123</v>
      </c>
      <c r="M128" s="433">
        <v>1.1120302300766136</v>
      </c>
      <c r="N128" s="446">
        <v>2333.4782096584217</v>
      </c>
    </row>
    <row r="129" spans="1:14" s="266" customFormat="1" ht="18" customHeight="1" x14ac:dyDescent="0.25">
      <c r="A129" s="275"/>
      <c r="B129" s="425" t="s">
        <v>63</v>
      </c>
      <c r="C129" s="942" t="s">
        <v>168</v>
      </c>
      <c r="D129" s="370">
        <v>1010</v>
      </c>
      <c r="E129" s="370">
        <v>161</v>
      </c>
      <c r="F129" s="371">
        <v>849</v>
      </c>
      <c r="G129" s="370">
        <v>1031</v>
      </c>
      <c r="H129" s="370">
        <v>192</v>
      </c>
      <c r="I129" s="375">
        <v>839</v>
      </c>
      <c r="J129" s="433">
        <v>0.9882214369846879</v>
      </c>
      <c r="K129" s="603">
        <v>1844499</v>
      </c>
      <c r="L129" s="376">
        <v>1829368</v>
      </c>
      <c r="M129" s="433">
        <v>0.99179668842325208</v>
      </c>
      <c r="N129" s="446">
        <v>2180.4147794994042</v>
      </c>
    </row>
    <row r="130" spans="1:14" s="266" customFormat="1" ht="18" customHeight="1" x14ac:dyDescent="0.25">
      <c r="A130" s="275"/>
      <c r="B130" s="425" t="s">
        <v>65</v>
      </c>
      <c r="C130" s="937" t="s">
        <v>330</v>
      </c>
      <c r="D130" s="370">
        <v>721</v>
      </c>
      <c r="E130" s="370">
        <v>138</v>
      </c>
      <c r="F130" s="371">
        <v>583</v>
      </c>
      <c r="G130" s="370">
        <v>1373</v>
      </c>
      <c r="H130" s="370">
        <v>230</v>
      </c>
      <c r="I130" s="375">
        <v>1143</v>
      </c>
      <c r="J130" s="433">
        <v>1.9605488850771871</v>
      </c>
      <c r="K130" s="603">
        <v>928916</v>
      </c>
      <c r="L130" s="376">
        <v>1146982</v>
      </c>
      <c r="M130" s="433">
        <v>1.2347531961985798</v>
      </c>
      <c r="N130" s="446">
        <v>1003.4838145231846</v>
      </c>
    </row>
    <row r="131" spans="1:14" s="266" customFormat="1" ht="18" customHeight="1" x14ac:dyDescent="0.25">
      <c r="A131" s="275"/>
      <c r="B131" s="424" t="s">
        <v>66</v>
      </c>
      <c r="C131" s="934" t="s">
        <v>165</v>
      </c>
      <c r="D131" s="370">
        <v>647</v>
      </c>
      <c r="E131" s="370">
        <v>49</v>
      </c>
      <c r="F131" s="371">
        <v>598</v>
      </c>
      <c r="G131" s="370">
        <v>465</v>
      </c>
      <c r="H131" s="370">
        <v>69</v>
      </c>
      <c r="I131" s="375">
        <v>396</v>
      </c>
      <c r="J131" s="433">
        <v>0.66220735785953178</v>
      </c>
      <c r="K131" s="603">
        <v>2026463</v>
      </c>
      <c r="L131" s="376">
        <v>993803</v>
      </c>
      <c r="M131" s="433">
        <v>0.490412605608886</v>
      </c>
      <c r="N131" s="446">
        <v>2509.6035353535353</v>
      </c>
    </row>
    <row r="132" spans="1:14" s="266" customFormat="1" ht="18" customHeight="1" x14ac:dyDescent="0.25">
      <c r="A132" s="275"/>
      <c r="B132" s="425" t="s">
        <v>67</v>
      </c>
      <c r="C132" s="937" t="s">
        <v>164</v>
      </c>
      <c r="D132" s="370">
        <v>348</v>
      </c>
      <c r="E132" s="370">
        <v>43</v>
      </c>
      <c r="F132" s="371">
        <v>305</v>
      </c>
      <c r="G132" s="370">
        <v>540</v>
      </c>
      <c r="H132" s="370">
        <v>66</v>
      </c>
      <c r="I132" s="375">
        <v>474</v>
      </c>
      <c r="J132" s="433">
        <v>1.5540983606557377</v>
      </c>
      <c r="K132" s="603">
        <v>345004</v>
      </c>
      <c r="L132" s="376">
        <v>867476</v>
      </c>
      <c r="M132" s="433">
        <v>2.5143940360111765</v>
      </c>
      <c r="N132" s="446">
        <v>1830.1181434599157</v>
      </c>
    </row>
    <row r="133" spans="1:14" s="266" customFormat="1" ht="18" customHeight="1" x14ac:dyDescent="0.25">
      <c r="A133" s="275"/>
      <c r="B133" s="425" t="s">
        <v>22</v>
      </c>
      <c r="C133" s="935" t="s">
        <v>178</v>
      </c>
      <c r="D133" s="370">
        <v>167</v>
      </c>
      <c r="E133" s="370">
        <v>14</v>
      </c>
      <c r="F133" s="371">
        <v>153</v>
      </c>
      <c r="G133" s="370">
        <v>168</v>
      </c>
      <c r="H133" s="370">
        <v>17</v>
      </c>
      <c r="I133" s="375">
        <v>151</v>
      </c>
      <c r="J133" s="433">
        <v>0.98692810457516345</v>
      </c>
      <c r="K133" s="603">
        <v>301093</v>
      </c>
      <c r="L133" s="376">
        <v>630026</v>
      </c>
      <c r="M133" s="433">
        <v>2.0924631260109003</v>
      </c>
      <c r="N133" s="446">
        <v>4172.3576158940396</v>
      </c>
    </row>
    <row r="134" spans="1:14" s="266" customFormat="1" ht="18" customHeight="1" x14ac:dyDescent="0.25">
      <c r="A134" s="275"/>
      <c r="B134" s="424" t="s">
        <v>24</v>
      </c>
      <c r="C134" s="939" t="s">
        <v>328</v>
      </c>
      <c r="D134" s="370">
        <v>127</v>
      </c>
      <c r="E134" s="370">
        <v>31</v>
      </c>
      <c r="F134" s="371">
        <v>96</v>
      </c>
      <c r="G134" s="370">
        <v>103</v>
      </c>
      <c r="H134" s="370">
        <v>29</v>
      </c>
      <c r="I134" s="375">
        <v>74</v>
      </c>
      <c r="J134" s="433">
        <v>0.77083333333333337</v>
      </c>
      <c r="K134" s="603">
        <v>302527</v>
      </c>
      <c r="L134" s="376">
        <v>351890</v>
      </c>
      <c r="M134" s="433">
        <v>1.1631689072380316</v>
      </c>
      <c r="N134" s="446">
        <v>4755.27027027027</v>
      </c>
    </row>
    <row r="135" spans="1:14" s="266" customFormat="1" ht="18" customHeight="1" x14ac:dyDescent="0.25">
      <c r="A135" s="275"/>
      <c r="B135" s="425" t="s">
        <v>26</v>
      </c>
      <c r="C135" s="987" t="s">
        <v>163</v>
      </c>
      <c r="D135" s="370">
        <v>162</v>
      </c>
      <c r="E135" s="370">
        <v>19</v>
      </c>
      <c r="F135" s="371">
        <v>143</v>
      </c>
      <c r="G135" s="370">
        <v>150</v>
      </c>
      <c r="H135" s="370">
        <v>17</v>
      </c>
      <c r="I135" s="375">
        <v>133</v>
      </c>
      <c r="J135" s="433">
        <v>0.93006993006993011</v>
      </c>
      <c r="K135" s="603">
        <v>320196</v>
      </c>
      <c r="L135" s="376">
        <v>290646</v>
      </c>
      <c r="M135" s="433">
        <v>0.90771277592474608</v>
      </c>
      <c r="N135" s="446">
        <v>2185.3082706766918</v>
      </c>
    </row>
    <row r="136" spans="1:14" s="266" customFormat="1" ht="18" customHeight="1" x14ac:dyDescent="0.25">
      <c r="A136" s="275"/>
      <c r="B136" s="425" t="s">
        <v>28</v>
      </c>
      <c r="C136" s="937" t="s">
        <v>174</v>
      </c>
      <c r="D136" s="370">
        <v>29</v>
      </c>
      <c r="E136" s="370">
        <v>3</v>
      </c>
      <c r="F136" s="371">
        <v>26</v>
      </c>
      <c r="G136" s="370">
        <v>69</v>
      </c>
      <c r="H136" s="370">
        <v>4</v>
      </c>
      <c r="I136" s="375">
        <v>65</v>
      </c>
      <c r="J136" s="433">
        <v>2.5</v>
      </c>
      <c r="K136" s="603">
        <v>53361</v>
      </c>
      <c r="L136" s="376">
        <v>161177</v>
      </c>
      <c r="M136" s="433">
        <v>3.0205018646577089</v>
      </c>
      <c r="N136" s="446">
        <v>2479.646153846154</v>
      </c>
    </row>
    <row r="137" spans="1:14" s="266" customFormat="1" ht="18" customHeight="1" x14ac:dyDescent="0.25">
      <c r="A137" s="275"/>
      <c r="B137" s="424" t="s">
        <v>30</v>
      </c>
      <c r="C137" s="987" t="s">
        <v>173</v>
      </c>
      <c r="D137" s="370">
        <v>58</v>
      </c>
      <c r="E137" s="370">
        <v>7</v>
      </c>
      <c r="F137" s="371">
        <v>51</v>
      </c>
      <c r="G137" s="370">
        <v>91</v>
      </c>
      <c r="H137" s="370">
        <v>10</v>
      </c>
      <c r="I137" s="375">
        <v>81</v>
      </c>
      <c r="J137" s="433">
        <v>1.588235294117647</v>
      </c>
      <c r="K137" s="603">
        <v>186230</v>
      </c>
      <c r="L137" s="376">
        <v>158417</v>
      </c>
      <c r="M137" s="433">
        <v>0.8506524190517103</v>
      </c>
      <c r="N137" s="446">
        <v>1955.7654320987654</v>
      </c>
    </row>
    <row r="138" spans="1:14" s="266" customFormat="1" ht="18" customHeight="1" x14ac:dyDescent="0.25">
      <c r="A138" s="275"/>
      <c r="B138" s="424" t="s">
        <v>32</v>
      </c>
      <c r="C138" s="942" t="s">
        <v>176</v>
      </c>
      <c r="D138" s="370">
        <v>94</v>
      </c>
      <c r="E138" s="370">
        <v>1</v>
      </c>
      <c r="F138" s="371">
        <v>93</v>
      </c>
      <c r="G138" s="370">
        <v>66</v>
      </c>
      <c r="H138" s="370">
        <v>1</v>
      </c>
      <c r="I138" s="375">
        <v>65</v>
      </c>
      <c r="J138" s="433">
        <v>0.69892473118279574</v>
      </c>
      <c r="K138" s="603">
        <v>175907</v>
      </c>
      <c r="L138" s="376">
        <v>116785</v>
      </c>
      <c r="M138" s="433">
        <v>0.66390194818853143</v>
      </c>
      <c r="N138" s="446">
        <v>1796.6923076923076</v>
      </c>
    </row>
    <row r="139" spans="1:14" s="266" customFormat="1" ht="18" customHeight="1" x14ac:dyDescent="0.25">
      <c r="A139" s="275"/>
      <c r="B139" s="425" t="s">
        <v>34</v>
      </c>
      <c r="C139" s="951" t="s">
        <v>175</v>
      </c>
      <c r="D139" s="370">
        <v>73</v>
      </c>
      <c r="E139" s="370">
        <v>2</v>
      </c>
      <c r="F139" s="371">
        <v>71</v>
      </c>
      <c r="G139" s="370">
        <v>56</v>
      </c>
      <c r="H139" s="370">
        <v>4</v>
      </c>
      <c r="I139" s="375">
        <v>52</v>
      </c>
      <c r="J139" s="433">
        <v>0.73239436619718312</v>
      </c>
      <c r="K139" s="603">
        <v>133482</v>
      </c>
      <c r="L139" s="376">
        <v>103730</v>
      </c>
      <c r="M139" s="433">
        <v>0.7771085239957447</v>
      </c>
      <c r="N139" s="446">
        <v>1994.8076923076924</v>
      </c>
    </row>
    <row r="140" spans="1:14" s="266" customFormat="1" ht="18" customHeight="1" x14ac:dyDescent="0.25">
      <c r="A140" s="275"/>
      <c r="B140" s="425" t="s">
        <v>36</v>
      </c>
      <c r="C140" s="987" t="s">
        <v>177</v>
      </c>
      <c r="D140" s="370">
        <v>34</v>
      </c>
      <c r="E140" s="370">
        <v>4</v>
      </c>
      <c r="F140" s="371">
        <v>30</v>
      </c>
      <c r="G140" s="370">
        <v>49</v>
      </c>
      <c r="H140" s="370">
        <v>2</v>
      </c>
      <c r="I140" s="375">
        <v>47</v>
      </c>
      <c r="J140" s="433">
        <v>1.5666666666666667</v>
      </c>
      <c r="K140" s="603">
        <v>42260</v>
      </c>
      <c r="L140" s="376">
        <v>89302</v>
      </c>
      <c r="M140" s="433">
        <v>2.1131566493137717</v>
      </c>
      <c r="N140" s="446">
        <v>0</v>
      </c>
    </row>
    <row r="141" spans="1:14" s="266" customFormat="1" ht="18" customHeight="1" x14ac:dyDescent="0.25">
      <c r="A141" s="275"/>
      <c r="B141" s="424" t="s">
        <v>38</v>
      </c>
      <c r="C141" s="968" t="s">
        <v>172</v>
      </c>
      <c r="D141" s="370">
        <v>55</v>
      </c>
      <c r="E141" s="370">
        <v>3</v>
      </c>
      <c r="F141" s="371">
        <v>52</v>
      </c>
      <c r="G141" s="370">
        <v>56</v>
      </c>
      <c r="H141" s="370">
        <v>3</v>
      </c>
      <c r="I141" s="375">
        <v>53</v>
      </c>
      <c r="J141" s="433">
        <v>0</v>
      </c>
      <c r="K141" s="603">
        <v>64675</v>
      </c>
      <c r="L141" s="376">
        <v>81921</v>
      </c>
      <c r="M141" s="433">
        <v>1.2666563587166602</v>
      </c>
      <c r="N141" s="446">
        <v>1545.6792452830189</v>
      </c>
    </row>
    <row r="142" spans="1:14" s="266" customFormat="1" ht="18" customHeight="1" x14ac:dyDescent="0.25">
      <c r="A142" s="275"/>
      <c r="B142" s="424" t="s">
        <v>215</v>
      </c>
      <c r="C142" s="942" t="s">
        <v>327</v>
      </c>
      <c r="D142" s="370"/>
      <c r="E142" s="370"/>
      <c r="F142" s="371"/>
      <c r="G142" s="370">
        <v>0</v>
      </c>
      <c r="H142" s="370">
        <v>0</v>
      </c>
      <c r="I142" s="375">
        <v>0</v>
      </c>
      <c r="J142" s="433">
        <v>0</v>
      </c>
      <c r="K142" s="603"/>
      <c r="L142" s="376">
        <v>0</v>
      </c>
      <c r="M142" s="433">
        <v>0</v>
      </c>
      <c r="N142" s="446">
        <v>0</v>
      </c>
    </row>
    <row r="143" spans="1:14" s="266" customFormat="1" ht="18" customHeight="1" x14ac:dyDescent="0.25">
      <c r="A143" s="275"/>
      <c r="B143" s="425" t="s">
        <v>216</v>
      </c>
      <c r="C143" s="928" t="s">
        <v>71</v>
      </c>
      <c r="D143" s="370">
        <v>226</v>
      </c>
      <c r="E143" s="370">
        <v>14</v>
      </c>
      <c r="F143" s="371">
        <v>212</v>
      </c>
      <c r="G143" s="370"/>
      <c r="H143" s="370"/>
      <c r="I143" s="375"/>
      <c r="J143" s="433">
        <v>0</v>
      </c>
      <c r="K143" s="603">
        <v>544162</v>
      </c>
      <c r="L143" s="376"/>
      <c r="M143" s="433">
        <v>0</v>
      </c>
      <c r="N143" s="446">
        <v>0</v>
      </c>
    </row>
    <row r="144" spans="1:14" s="266" customFormat="1" ht="9" customHeight="1" x14ac:dyDescent="0.25">
      <c r="A144" s="275"/>
      <c r="B144" s="453"/>
      <c r="C144" s="454"/>
      <c r="D144" s="447"/>
      <c r="E144" s="447"/>
      <c r="F144" s="447"/>
      <c r="G144" s="447"/>
      <c r="H144" s="447"/>
      <c r="I144" s="447"/>
      <c r="J144" s="448"/>
      <c r="K144" s="416"/>
      <c r="L144" s="416"/>
      <c r="M144" s="448"/>
      <c r="N144" s="455"/>
    </row>
    <row r="145" spans="1:14" s="266" customFormat="1" ht="19.899999999999999" customHeight="1" x14ac:dyDescent="0.25">
      <c r="A145" s="275"/>
      <c r="B145" s="1101" t="s">
        <v>305</v>
      </c>
      <c r="C145" s="1101"/>
      <c r="D145" s="378">
        <f t="shared" ref="D145:I145" si="27">SUM(D124:D143)</f>
        <v>8598</v>
      </c>
      <c r="E145" s="378">
        <f t="shared" si="27"/>
        <v>1015</v>
      </c>
      <c r="F145" s="379">
        <f t="shared" si="27"/>
        <v>7583</v>
      </c>
      <c r="G145" s="370">
        <f t="shared" si="27"/>
        <v>9333</v>
      </c>
      <c r="H145" s="378">
        <f t="shared" si="27"/>
        <v>1244</v>
      </c>
      <c r="I145" s="382">
        <f t="shared" si="27"/>
        <v>8089</v>
      </c>
      <c r="J145" s="434">
        <f t="shared" ref="J145" si="28">SUM(I145)/F145</f>
        <v>1.0667282078333113</v>
      </c>
      <c r="K145" s="380">
        <f>SUM(K124:K143)</f>
        <v>15228993</v>
      </c>
      <c r="L145" s="604">
        <f>SUM(L124:L143)</f>
        <v>19931656</v>
      </c>
      <c r="M145" s="434">
        <f>SUM(L145)/K145</f>
        <v>1.3087967142673189</v>
      </c>
      <c r="N145" s="449">
        <f>SUM(L145)/I145</f>
        <v>2464.0445048831748</v>
      </c>
    </row>
    <row r="146" spans="1:14" s="266" customFormat="1" ht="19.899999999999999" customHeight="1" x14ac:dyDescent="0.25">
      <c r="A146" s="275"/>
      <c r="B146" s="481"/>
      <c r="C146" s="481"/>
      <c r="D146" s="482"/>
      <c r="E146" s="482"/>
      <c r="F146" s="483"/>
      <c r="G146" s="415"/>
      <c r="H146" s="482"/>
      <c r="I146" s="483"/>
      <c r="J146" s="484"/>
      <c r="K146" s="485"/>
      <c r="L146" s="485"/>
      <c r="M146" s="484"/>
      <c r="N146" s="452"/>
    </row>
    <row r="147" spans="1:14" s="266" customFormat="1" ht="9.6" customHeight="1" x14ac:dyDescent="0.25">
      <c r="A147" s="275"/>
      <c r="B147" s="486"/>
      <c r="C147" s="486"/>
      <c r="D147" s="418"/>
      <c r="E147" s="418"/>
      <c r="F147" s="421"/>
      <c r="G147" s="410"/>
      <c r="H147" s="418"/>
      <c r="I147" s="421"/>
      <c r="J147" s="487"/>
      <c r="K147" s="386"/>
      <c r="L147" s="386"/>
      <c r="M147" s="487"/>
      <c r="N147" s="480"/>
    </row>
    <row r="148" spans="1:14" s="269" customFormat="1" ht="16.149999999999999" hidden="1" customHeight="1" x14ac:dyDescent="0.25">
      <c r="A148" s="293"/>
      <c r="B148" s="688"/>
      <c r="C148" s="688"/>
      <c r="D148" s="384"/>
      <c r="E148" s="384"/>
      <c r="F148" s="384"/>
      <c r="G148" s="384"/>
      <c r="H148" s="384"/>
      <c r="I148" s="384"/>
      <c r="J148" s="384"/>
      <c r="K148" s="385"/>
      <c r="L148" s="386"/>
      <c r="M148" s="384"/>
      <c r="N148" s="384"/>
    </row>
    <row r="149" spans="1:14" s="269" customFormat="1" ht="16.149999999999999" hidden="1" customHeight="1" x14ac:dyDescent="0.25">
      <c r="A149" s="266"/>
      <c r="B149" s="1101" t="s">
        <v>196</v>
      </c>
      <c r="C149" s="1101"/>
      <c r="D149" s="378" t="e">
        <f>SUM(D90+#REF!)</f>
        <v>#REF!</v>
      </c>
      <c r="E149" s="378" t="e">
        <f>SUM(E90+#REF!)</f>
        <v>#REF!</v>
      </c>
      <c r="F149" s="436" t="e">
        <f>SUM(F90+#REF!)</f>
        <v>#REF!</v>
      </c>
      <c r="G149" s="378" t="e">
        <f>SUM(G90+#REF!)</f>
        <v>#REF!</v>
      </c>
      <c r="H149" s="378" t="e">
        <f>SUM(H90+#REF!)</f>
        <v>#REF!</v>
      </c>
      <c r="I149" s="382" t="e">
        <f>SUM(I90+#REF!)</f>
        <v>#REF!</v>
      </c>
      <c r="J149" s="382"/>
      <c r="K149" s="380" t="e">
        <f>SUM(K90+#REF!)</f>
        <v>#REF!</v>
      </c>
      <c r="L149" s="604" t="e">
        <f>SUM(L90+#REF!)</f>
        <v>#REF!</v>
      </c>
      <c r="M149" s="434" t="e">
        <f>SUM(L149)/K149</f>
        <v>#REF!</v>
      </c>
      <c r="N149" s="443"/>
    </row>
    <row r="150" spans="1:14" s="269" customFormat="1" ht="16.149999999999999" hidden="1" customHeight="1" x14ac:dyDescent="0.25">
      <c r="A150" s="266"/>
      <c r="B150" s="288" t="s">
        <v>59</v>
      </c>
      <c r="C150" s="686" t="s">
        <v>164</v>
      </c>
      <c r="D150" s="686"/>
      <c r="E150" s="686"/>
      <c r="F150" s="686"/>
      <c r="G150" s="686"/>
      <c r="H150" s="686"/>
      <c r="I150" s="686"/>
      <c r="J150" s="686"/>
      <c r="K150" s="283"/>
      <c r="L150" s="296">
        <v>461676</v>
      </c>
      <c r="M150" s="285"/>
      <c r="N150" s="444"/>
    </row>
    <row r="151" spans="1:14" s="269" customFormat="1" ht="16.149999999999999" hidden="1" customHeight="1" x14ac:dyDescent="0.25">
      <c r="A151" s="266"/>
      <c r="B151" s="287" t="s">
        <v>61</v>
      </c>
      <c r="C151" s="686" t="s">
        <v>165</v>
      </c>
      <c r="D151" s="686"/>
      <c r="E151" s="686"/>
      <c r="F151" s="686"/>
      <c r="G151" s="686"/>
      <c r="H151" s="686"/>
      <c r="I151" s="686"/>
      <c r="J151" s="686"/>
      <c r="K151" s="283"/>
      <c r="L151" s="296">
        <v>23055191.170000002</v>
      </c>
      <c r="M151" s="285"/>
      <c r="N151" s="444"/>
    </row>
    <row r="152" spans="1:14" s="269" customFormat="1" ht="16.149999999999999" hidden="1" customHeight="1" x14ac:dyDescent="0.25">
      <c r="A152" s="266"/>
      <c r="B152" s="288" t="s">
        <v>63</v>
      </c>
      <c r="C152" s="686" t="s">
        <v>166</v>
      </c>
      <c r="D152" s="686"/>
      <c r="E152" s="686"/>
      <c r="F152" s="686"/>
      <c r="G152" s="686"/>
      <c r="H152" s="686"/>
      <c r="I152" s="686"/>
      <c r="J152" s="686"/>
      <c r="K152" s="283"/>
      <c r="L152" s="296">
        <v>28593196.580000006</v>
      </c>
      <c r="M152" s="285"/>
      <c r="N152" s="444"/>
    </row>
    <row r="153" spans="1:14" s="269" customFormat="1" ht="16.149999999999999" hidden="1" customHeight="1" x14ac:dyDescent="0.25">
      <c r="A153" s="266"/>
      <c r="B153" s="288" t="s">
        <v>65</v>
      </c>
      <c r="C153" s="686" t="s">
        <v>167</v>
      </c>
      <c r="D153" s="686"/>
      <c r="E153" s="686"/>
      <c r="F153" s="686"/>
      <c r="G153" s="686"/>
      <c r="H153" s="686"/>
      <c r="I153" s="686"/>
      <c r="J153" s="686"/>
      <c r="K153" s="283"/>
      <c r="L153" s="296">
        <v>5103729.7000000263</v>
      </c>
      <c r="M153" s="285"/>
      <c r="N153" s="444"/>
    </row>
    <row r="154" spans="1:14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4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4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4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4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4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4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4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4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4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4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4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  <c r="J165" s="266"/>
    </row>
    <row r="166" spans="1:14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  <c r="J166" s="266"/>
    </row>
    <row r="167" spans="1:14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</row>
    <row r="168" spans="1:14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</row>
    <row r="169" spans="1:14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</row>
    <row r="170" spans="1:14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</row>
    <row r="171" spans="1:14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</row>
    <row r="172" spans="1:14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</row>
    <row r="173" spans="1:14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</row>
    <row r="174" spans="1:14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</row>
    <row r="175" spans="1:14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</row>
    <row r="176" spans="1:14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</row>
    <row r="177" spans="1:25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</row>
    <row r="178" spans="1:25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</row>
    <row r="179" spans="1:25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</row>
    <row r="180" spans="1:25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</row>
    <row r="181" spans="1:25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</row>
    <row r="182" spans="1:25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</row>
    <row r="183" spans="1:25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82"/>
      <c r="K183" s="271"/>
      <c r="L183" s="271"/>
      <c r="M183" s="271"/>
      <c r="N183" s="271"/>
    </row>
    <row r="184" spans="1:25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82"/>
      <c r="K184" s="271"/>
      <c r="L184" s="271"/>
      <c r="M184" s="271"/>
      <c r="N184" s="271"/>
    </row>
    <row r="185" spans="1:25" s="282" customFormat="1" ht="16.149999999999999" hidden="1" customHeight="1" x14ac:dyDescent="0.25">
      <c r="K185" s="271"/>
      <c r="L185" s="271"/>
      <c r="M185" s="271"/>
      <c r="N185" s="271"/>
      <c r="O185" s="269"/>
      <c r="P185" s="269"/>
      <c r="Q185" s="269"/>
      <c r="R185" s="269"/>
      <c r="S185" s="269"/>
      <c r="T185" s="269"/>
      <c r="U185" s="269"/>
      <c r="V185" s="269"/>
      <c r="W185" s="269"/>
      <c r="X185" s="269"/>
      <c r="Y185" s="269"/>
    </row>
    <row r="186" spans="1:25" s="282" customFormat="1" ht="16.149999999999999" hidden="1" customHeight="1" x14ac:dyDescent="0.25">
      <c r="K186" s="271"/>
      <c r="L186" s="271"/>
      <c r="M186" s="271"/>
      <c r="N186" s="271"/>
      <c r="O186" s="269"/>
      <c r="P186" s="269"/>
      <c r="Q186" s="269"/>
      <c r="R186" s="269"/>
      <c r="S186" s="269"/>
      <c r="T186" s="269"/>
      <c r="U186" s="269"/>
      <c r="V186" s="269"/>
      <c r="W186" s="269"/>
      <c r="X186" s="269"/>
      <c r="Y186" s="269"/>
    </row>
    <row r="187" spans="1:25" s="282" customFormat="1" ht="16.149999999999999" hidden="1" customHeight="1" x14ac:dyDescent="0.25">
      <c r="K187" s="271"/>
      <c r="L187" s="271"/>
      <c r="M187" s="271"/>
      <c r="N187" s="271"/>
      <c r="O187" s="269"/>
      <c r="P187" s="269"/>
      <c r="Q187" s="269"/>
      <c r="R187" s="269"/>
      <c r="S187" s="269"/>
      <c r="T187" s="269"/>
      <c r="U187" s="269"/>
      <c r="V187" s="269"/>
      <c r="W187" s="269"/>
      <c r="X187" s="269"/>
      <c r="Y187" s="269"/>
    </row>
    <row r="188" spans="1:25" s="282" customFormat="1" ht="16.149999999999999" hidden="1" customHeight="1" x14ac:dyDescent="0.25">
      <c r="K188" s="271"/>
      <c r="L188" s="271"/>
      <c r="M188" s="271"/>
      <c r="N188" s="271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</row>
    <row r="189" spans="1:25" s="282" customFormat="1" ht="16.149999999999999" hidden="1" customHeight="1" x14ac:dyDescent="0.25">
      <c r="K189" s="271"/>
      <c r="L189" s="271"/>
      <c r="M189" s="271"/>
      <c r="N189" s="271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</row>
    <row r="190" spans="1:25" s="282" customFormat="1" ht="16.149999999999999" hidden="1" customHeight="1" x14ac:dyDescent="0.25">
      <c r="K190" s="271"/>
      <c r="L190" s="271"/>
      <c r="M190" s="271"/>
      <c r="N190" s="271"/>
      <c r="O190" s="269"/>
      <c r="P190" s="269"/>
      <c r="Q190" s="269"/>
      <c r="R190" s="269"/>
      <c r="S190" s="269"/>
      <c r="T190" s="269"/>
      <c r="U190" s="269"/>
      <c r="V190" s="269"/>
      <c r="W190" s="269"/>
      <c r="X190" s="269"/>
      <c r="Y190" s="269"/>
    </row>
    <row r="191" spans="1:25" s="282" customFormat="1" ht="16.149999999999999" hidden="1" customHeight="1" x14ac:dyDescent="0.25">
      <c r="K191" s="271"/>
      <c r="L191" s="271"/>
      <c r="M191" s="271"/>
      <c r="N191" s="271"/>
      <c r="O191" s="269"/>
      <c r="P191" s="269"/>
      <c r="Q191" s="269"/>
      <c r="R191" s="269"/>
      <c r="S191" s="269"/>
      <c r="T191" s="269"/>
      <c r="U191" s="269"/>
      <c r="V191" s="269"/>
      <c r="W191" s="269"/>
      <c r="X191" s="269"/>
      <c r="Y191" s="269"/>
    </row>
    <row r="192" spans="1:25" s="282" customFormat="1" ht="16.149999999999999" hidden="1" customHeight="1" x14ac:dyDescent="0.25">
      <c r="K192" s="271"/>
      <c r="L192" s="271"/>
      <c r="M192" s="271"/>
      <c r="N192" s="271"/>
      <c r="O192" s="269"/>
      <c r="P192" s="269"/>
      <c r="Q192" s="269"/>
      <c r="R192" s="269"/>
      <c r="S192" s="269"/>
      <c r="T192" s="269"/>
      <c r="U192" s="269"/>
      <c r="V192" s="269"/>
      <c r="W192" s="269"/>
      <c r="X192" s="269"/>
      <c r="Y192" s="269"/>
    </row>
    <row r="193" spans="11:25" s="282" customFormat="1" ht="16.149999999999999" hidden="1" customHeight="1" x14ac:dyDescent="0.25">
      <c r="K193" s="271"/>
      <c r="L193" s="271"/>
      <c r="M193" s="271"/>
      <c r="N193" s="271"/>
      <c r="O193" s="269"/>
      <c r="P193" s="269"/>
      <c r="Q193" s="269"/>
      <c r="R193" s="269"/>
      <c r="S193" s="269"/>
      <c r="T193" s="269"/>
      <c r="U193" s="269"/>
      <c r="V193" s="269"/>
      <c r="W193" s="269"/>
      <c r="X193" s="269"/>
      <c r="Y193" s="269"/>
    </row>
    <row r="194" spans="11:25" s="282" customFormat="1" ht="16.149999999999999" hidden="1" customHeight="1" x14ac:dyDescent="0.25">
      <c r="K194" s="271"/>
      <c r="L194" s="271"/>
      <c r="M194" s="271"/>
      <c r="N194" s="271"/>
      <c r="O194" s="269"/>
      <c r="P194" s="269"/>
      <c r="Q194" s="269"/>
      <c r="R194" s="269"/>
      <c r="S194" s="269"/>
      <c r="T194" s="269"/>
      <c r="U194" s="269"/>
      <c r="V194" s="269"/>
      <c r="W194" s="269"/>
      <c r="X194" s="269"/>
      <c r="Y194" s="269"/>
    </row>
    <row r="195" spans="11:25" s="282" customFormat="1" ht="16.149999999999999" hidden="1" customHeight="1" x14ac:dyDescent="0.25">
      <c r="K195" s="271"/>
      <c r="L195" s="271"/>
      <c r="M195" s="271"/>
      <c r="N195" s="271"/>
      <c r="O195" s="269"/>
      <c r="P195" s="269"/>
      <c r="Q195" s="269"/>
      <c r="R195" s="269"/>
      <c r="S195" s="269"/>
      <c r="T195" s="269"/>
      <c r="U195" s="269"/>
      <c r="V195" s="269"/>
      <c r="W195" s="269"/>
      <c r="X195" s="269"/>
      <c r="Y195" s="269"/>
    </row>
    <row r="196" spans="11:25" s="282" customFormat="1" ht="16.149999999999999" hidden="1" customHeight="1" x14ac:dyDescent="0.25">
      <c r="K196" s="271"/>
      <c r="L196" s="271"/>
      <c r="M196" s="271"/>
      <c r="N196" s="271"/>
      <c r="O196" s="269"/>
      <c r="P196" s="269"/>
      <c r="Q196" s="269"/>
      <c r="R196" s="269"/>
      <c r="S196" s="269"/>
      <c r="T196" s="269"/>
      <c r="U196" s="269"/>
      <c r="V196" s="269"/>
      <c r="W196" s="269"/>
      <c r="X196" s="269"/>
      <c r="Y196" s="269"/>
    </row>
    <row r="197" spans="11:25" s="282" customFormat="1" ht="16.149999999999999" hidden="1" customHeight="1" x14ac:dyDescent="0.25">
      <c r="K197" s="271"/>
      <c r="L197" s="271"/>
      <c r="M197" s="271"/>
      <c r="N197" s="271"/>
      <c r="O197" s="269"/>
      <c r="P197" s="269"/>
      <c r="Q197" s="269"/>
      <c r="R197" s="269"/>
      <c r="S197" s="269"/>
      <c r="T197" s="269"/>
      <c r="U197" s="269"/>
      <c r="V197" s="269"/>
      <c r="W197" s="269"/>
      <c r="X197" s="269"/>
      <c r="Y197" s="269"/>
    </row>
    <row r="198" spans="11:25" s="282" customFormat="1" ht="16.149999999999999" hidden="1" customHeight="1" x14ac:dyDescent="0.25">
      <c r="K198" s="271"/>
      <c r="L198" s="271"/>
      <c r="M198" s="271"/>
      <c r="N198" s="271"/>
      <c r="O198" s="269"/>
      <c r="P198" s="269"/>
      <c r="Q198" s="269"/>
      <c r="R198" s="269"/>
      <c r="S198" s="269"/>
      <c r="T198" s="269"/>
      <c r="U198" s="269"/>
      <c r="V198" s="269"/>
      <c r="W198" s="269"/>
      <c r="X198" s="269"/>
      <c r="Y198" s="269"/>
    </row>
    <row r="199" spans="11:25" s="282" customFormat="1" ht="16.149999999999999" hidden="1" customHeight="1" x14ac:dyDescent="0.25">
      <c r="K199" s="271"/>
      <c r="L199" s="271"/>
      <c r="M199" s="271"/>
      <c r="N199" s="271"/>
      <c r="O199" s="269"/>
      <c r="P199" s="269"/>
      <c r="Q199" s="269"/>
      <c r="R199" s="269"/>
      <c r="S199" s="269"/>
      <c r="T199" s="269"/>
      <c r="U199" s="269"/>
      <c r="V199" s="269"/>
      <c r="W199" s="269"/>
      <c r="X199" s="269"/>
      <c r="Y199" s="269"/>
    </row>
    <row r="200" spans="11:25" s="282" customFormat="1" ht="16.149999999999999" hidden="1" customHeight="1" x14ac:dyDescent="0.25">
      <c r="K200" s="271"/>
      <c r="L200" s="271"/>
      <c r="M200" s="271"/>
      <c r="N200" s="271"/>
      <c r="O200" s="269"/>
      <c r="P200" s="269"/>
      <c r="Q200" s="269"/>
      <c r="R200" s="269"/>
      <c r="S200" s="269"/>
      <c r="T200" s="269"/>
      <c r="U200" s="269"/>
      <c r="V200" s="269"/>
      <c r="W200" s="269"/>
      <c r="X200" s="269"/>
      <c r="Y200" s="269"/>
    </row>
    <row r="201" spans="11:25" s="282" customFormat="1" ht="16.149999999999999" hidden="1" customHeight="1" x14ac:dyDescent="0.25">
      <c r="K201" s="271"/>
      <c r="L201" s="271"/>
      <c r="M201" s="271"/>
      <c r="N201" s="271"/>
      <c r="O201" s="269"/>
      <c r="P201" s="269"/>
      <c r="Q201" s="269"/>
      <c r="R201" s="269"/>
      <c r="S201" s="269"/>
      <c r="T201" s="269"/>
      <c r="U201" s="269"/>
      <c r="V201" s="269"/>
      <c r="W201" s="269"/>
      <c r="X201" s="269"/>
      <c r="Y201" s="269"/>
    </row>
    <row r="202" spans="11:25" s="282" customFormat="1" ht="16.149999999999999" hidden="1" customHeight="1" x14ac:dyDescent="0.25">
      <c r="K202" s="271"/>
      <c r="L202" s="271"/>
      <c r="M202" s="271"/>
      <c r="N202" s="271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69"/>
    </row>
    <row r="203" spans="11:25" s="282" customFormat="1" ht="16.149999999999999" hidden="1" customHeight="1" x14ac:dyDescent="0.25">
      <c r="K203" s="271"/>
      <c r="L203" s="271"/>
      <c r="M203" s="271"/>
      <c r="N203" s="271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</row>
    <row r="204" spans="11:25" s="282" customFormat="1" ht="16.149999999999999" hidden="1" customHeight="1" x14ac:dyDescent="0.25">
      <c r="K204" s="271"/>
      <c r="L204" s="271"/>
      <c r="M204" s="271"/>
      <c r="N204" s="271"/>
      <c r="O204" s="269"/>
      <c r="P204" s="269"/>
      <c r="Q204" s="269"/>
      <c r="R204" s="269"/>
      <c r="S204" s="269"/>
      <c r="T204" s="269"/>
      <c r="U204" s="269"/>
      <c r="V204" s="269"/>
      <c r="W204" s="269"/>
      <c r="X204" s="269"/>
      <c r="Y204" s="269"/>
    </row>
    <row r="205" spans="11:25" s="282" customFormat="1" ht="16.149999999999999" hidden="1" customHeight="1" x14ac:dyDescent="0.25">
      <c r="K205" s="271"/>
      <c r="L205" s="271"/>
      <c r="M205" s="271"/>
      <c r="N205" s="271"/>
      <c r="O205" s="269"/>
      <c r="P205" s="269"/>
      <c r="Q205" s="269"/>
      <c r="R205" s="269"/>
      <c r="S205" s="269"/>
      <c r="T205" s="269"/>
      <c r="U205" s="269"/>
      <c r="V205" s="269"/>
      <c r="W205" s="269"/>
      <c r="X205" s="269"/>
      <c r="Y205" s="269"/>
    </row>
    <row r="206" spans="11:25" s="282" customFormat="1" ht="16.149999999999999" hidden="1" customHeight="1" x14ac:dyDescent="0.25">
      <c r="K206" s="271"/>
      <c r="L206" s="271"/>
      <c r="M206" s="271"/>
      <c r="N206" s="271"/>
      <c r="O206" s="269"/>
      <c r="P206" s="269"/>
      <c r="Q206" s="269"/>
      <c r="R206" s="269"/>
      <c r="S206" s="269"/>
      <c r="T206" s="269"/>
      <c r="U206" s="269"/>
      <c r="V206" s="269"/>
      <c r="W206" s="269"/>
      <c r="X206" s="269"/>
      <c r="Y206" s="269"/>
    </row>
    <row r="207" spans="11:25" s="282" customFormat="1" ht="16.149999999999999" hidden="1" customHeight="1" x14ac:dyDescent="0.25">
      <c r="K207" s="271"/>
      <c r="L207" s="271"/>
      <c r="M207" s="271"/>
      <c r="N207" s="271"/>
      <c r="O207" s="269"/>
      <c r="P207" s="269"/>
      <c r="Q207" s="269"/>
      <c r="R207" s="269"/>
      <c r="S207" s="269"/>
      <c r="T207" s="269"/>
      <c r="U207" s="269"/>
      <c r="V207" s="269"/>
      <c r="W207" s="269"/>
      <c r="X207" s="269"/>
      <c r="Y207" s="269"/>
    </row>
    <row r="208" spans="11:25" s="282" customFormat="1" ht="16.149999999999999" hidden="1" customHeight="1" x14ac:dyDescent="0.25">
      <c r="K208" s="271"/>
      <c r="L208" s="271"/>
      <c r="M208" s="271"/>
      <c r="N208" s="271"/>
      <c r="O208" s="269"/>
      <c r="P208" s="269"/>
      <c r="Q208" s="269"/>
      <c r="R208" s="269"/>
      <c r="S208" s="269"/>
      <c r="T208" s="269"/>
      <c r="U208" s="269"/>
      <c r="V208" s="269"/>
      <c r="W208" s="269"/>
      <c r="X208" s="269"/>
      <c r="Y208" s="269"/>
    </row>
    <row r="209" spans="11:25" s="282" customFormat="1" ht="16.149999999999999" hidden="1" customHeight="1" x14ac:dyDescent="0.25">
      <c r="K209" s="271"/>
      <c r="L209" s="271"/>
      <c r="M209" s="271"/>
      <c r="N209" s="271"/>
      <c r="O209" s="269"/>
      <c r="P209" s="269"/>
      <c r="Q209" s="269"/>
      <c r="R209" s="269"/>
      <c r="S209" s="269"/>
      <c r="T209" s="269"/>
      <c r="U209" s="269"/>
      <c r="V209" s="269"/>
      <c r="W209" s="269"/>
      <c r="X209" s="269"/>
      <c r="Y209" s="269"/>
    </row>
    <row r="210" spans="11:25" s="282" customFormat="1" ht="16.149999999999999" hidden="1" customHeight="1" x14ac:dyDescent="0.25">
      <c r="K210" s="271"/>
      <c r="L210" s="271"/>
      <c r="M210" s="271"/>
      <c r="N210" s="271"/>
      <c r="O210" s="269"/>
      <c r="P210" s="269"/>
      <c r="Q210" s="269"/>
      <c r="R210" s="269"/>
      <c r="S210" s="269"/>
      <c r="T210" s="269"/>
      <c r="U210" s="269"/>
      <c r="V210" s="269"/>
      <c r="W210" s="269"/>
      <c r="X210" s="269"/>
      <c r="Y210" s="269"/>
    </row>
    <row r="211" spans="11:25" s="282" customFormat="1" ht="16.149999999999999" hidden="1" customHeight="1" x14ac:dyDescent="0.25">
      <c r="K211" s="271"/>
      <c r="L211" s="271"/>
      <c r="M211" s="271"/>
      <c r="N211" s="271"/>
      <c r="O211" s="269"/>
      <c r="P211" s="269"/>
      <c r="Q211" s="269"/>
      <c r="R211" s="269"/>
      <c r="S211" s="269"/>
      <c r="T211" s="269"/>
      <c r="U211" s="269"/>
      <c r="V211" s="269"/>
      <c r="W211" s="269"/>
      <c r="X211" s="269"/>
      <c r="Y211" s="269"/>
    </row>
    <row r="212" spans="11:25" s="282" customFormat="1" ht="16.149999999999999" hidden="1" customHeight="1" x14ac:dyDescent="0.25">
      <c r="K212" s="271"/>
      <c r="L212" s="271"/>
      <c r="M212" s="271"/>
      <c r="N212" s="271"/>
      <c r="O212" s="269"/>
      <c r="P212" s="269"/>
      <c r="Q212" s="269"/>
      <c r="R212" s="269"/>
      <c r="S212" s="269"/>
      <c r="T212" s="269"/>
      <c r="U212" s="269"/>
      <c r="V212" s="269"/>
      <c r="W212" s="269"/>
      <c r="X212" s="269"/>
      <c r="Y212" s="269"/>
    </row>
    <row r="213" spans="11:25" s="282" customFormat="1" ht="16.149999999999999" hidden="1" customHeight="1" x14ac:dyDescent="0.25">
      <c r="K213" s="271"/>
      <c r="L213" s="271"/>
      <c r="M213" s="271"/>
      <c r="N213" s="271"/>
      <c r="O213" s="269"/>
      <c r="P213" s="269"/>
      <c r="Q213" s="269"/>
      <c r="R213" s="269"/>
      <c r="S213" s="269"/>
      <c r="T213" s="269"/>
      <c r="U213" s="269"/>
      <c r="V213" s="269"/>
      <c r="W213" s="269"/>
      <c r="X213" s="269"/>
      <c r="Y213" s="269"/>
    </row>
    <row r="214" spans="11:25" s="282" customFormat="1" ht="16.149999999999999" hidden="1" customHeight="1" x14ac:dyDescent="0.25">
      <c r="K214" s="271"/>
      <c r="L214" s="271"/>
      <c r="M214" s="271"/>
      <c r="N214" s="271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</row>
    <row r="215" spans="11:25" s="282" customFormat="1" ht="16.149999999999999" hidden="1" customHeight="1" x14ac:dyDescent="0.25">
      <c r="K215" s="271"/>
      <c r="L215" s="271"/>
      <c r="M215" s="271"/>
      <c r="N215" s="271"/>
      <c r="O215" s="269"/>
      <c r="P215" s="269"/>
      <c r="Q215" s="269"/>
      <c r="R215" s="269"/>
      <c r="S215" s="269"/>
      <c r="T215" s="269"/>
      <c r="U215" s="269"/>
      <c r="V215" s="269"/>
      <c r="W215" s="269"/>
      <c r="X215" s="269"/>
      <c r="Y215" s="269"/>
    </row>
    <row r="216" spans="11:25" s="282" customFormat="1" ht="16.149999999999999" hidden="1" customHeight="1" x14ac:dyDescent="0.25">
      <c r="K216" s="271"/>
      <c r="L216" s="271"/>
      <c r="M216" s="271"/>
      <c r="N216" s="271"/>
      <c r="O216" s="269"/>
      <c r="P216" s="269"/>
      <c r="Q216" s="269"/>
      <c r="R216" s="269"/>
      <c r="S216" s="269"/>
      <c r="T216" s="269"/>
      <c r="U216" s="269"/>
      <c r="V216" s="269"/>
      <c r="W216" s="269"/>
      <c r="X216" s="269"/>
      <c r="Y216" s="269"/>
    </row>
    <row r="217" spans="11:25" s="282" customFormat="1" ht="16.149999999999999" hidden="1" customHeight="1" x14ac:dyDescent="0.25">
      <c r="K217" s="271"/>
      <c r="L217" s="271"/>
      <c r="M217" s="271"/>
      <c r="N217" s="271"/>
      <c r="O217" s="269"/>
      <c r="P217" s="269"/>
      <c r="Q217" s="269"/>
      <c r="R217" s="269"/>
      <c r="S217" s="269"/>
      <c r="T217" s="269"/>
      <c r="U217" s="269"/>
      <c r="V217" s="269"/>
      <c r="W217" s="269"/>
      <c r="X217" s="269"/>
      <c r="Y217" s="269"/>
    </row>
    <row r="218" spans="11:25" s="282" customFormat="1" ht="16.149999999999999" hidden="1" customHeight="1" x14ac:dyDescent="0.25">
      <c r="K218" s="271"/>
      <c r="L218" s="271"/>
      <c r="M218" s="271"/>
      <c r="N218" s="271"/>
      <c r="O218" s="269"/>
      <c r="P218" s="269"/>
      <c r="Q218" s="269"/>
      <c r="R218" s="269"/>
      <c r="S218" s="269"/>
      <c r="T218" s="269"/>
      <c r="U218" s="269"/>
      <c r="V218" s="269"/>
      <c r="W218" s="269"/>
      <c r="X218" s="269"/>
      <c r="Y218" s="269"/>
    </row>
    <row r="219" spans="11:25" s="282" customFormat="1" ht="16.149999999999999" hidden="1" customHeight="1" x14ac:dyDescent="0.25">
      <c r="K219" s="271"/>
      <c r="L219" s="271"/>
      <c r="M219" s="271"/>
      <c r="N219" s="271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</row>
    <row r="220" spans="11:25" s="282" customFormat="1" ht="16.149999999999999" hidden="1" customHeight="1" x14ac:dyDescent="0.25">
      <c r="K220" s="271"/>
      <c r="L220" s="271"/>
      <c r="M220" s="271"/>
      <c r="N220" s="271"/>
      <c r="O220" s="269"/>
      <c r="P220" s="269"/>
      <c r="Q220" s="269"/>
      <c r="R220" s="269"/>
      <c r="S220" s="269"/>
      <c r="T220" s="269"/>
      <c r="U220" s="269"/>
      <c r="V220" s="269"/>
      <c r="W220" s="269"/>
      <c r="X220" s="269"/>
      <c r="Y220" s="269"/>
    </row>
    <row r="221" spans="11:25" s="282" customFormat="1" ht="16.149999999999999" hidden="1" customHeight="1" x14ac:dyDescent="0.25">
      <c r="K221" s="271"/>
      <c r="L221" s="271"/>
      <c r="M221" s="271"/>
      <c r="N221" s="271"/>
      <c r="O221" s="269"/>
      <c r="P221" s="269"/>
      <c r="Q221" s="269"/>
      <c r="R221" s="269"/>
      <c r="S221" s="269"/>
      <c r="T221" s="269"/>
      <c r="U221" s="269"/>
      <c r="V221" s="269"/>
      <c r="W221" s="269"/>
      <c r="X221" s="269"/>
      <c r="Y221" s="269"/>
    </row>
    <row r="222" spans="11:25" s="282" customFormat="1" ht="16.149999999999999" hidden="1" customHeight="1" x14ac:dyDescent="0.25">
      <c r="K222" s="271"/>
      <c r="L222" s="271"/>
      <c r="M222" s="271"/>
      <c r="N222" s="271"/>
      <c r="O222" s="269"/>
      <c r="P222" s="269"/>
      <c r="Q222" s="269"/>
      <c r="R222" s="269"/>
      <c r="S222" s="269"/>
      <c r="T222" s="269"/>
      <c r="U222" s="269"/>
      <c r="V222" s="269"/>
      <c r="W222" s="269"/>
      <c r="X222" s="269"/>
      <c r="Y222" s="269"/>
    </row>
    <row r="223" spans="11:25" s="282" customFormat="1" ht="16.149999999999999" hidden="1" customHeight="1" x14ac:dyDescent="0.25">
      <c r="K223" s="271"/>
      <c r="L223" s="271"/>
      <c r="M223" s="271"/>
      <c r="N223" s="271"/>
      <c r="O223" s="269"/>
      <c r="P223" s="269"/>
      <c r="Q223" s="269"/>
      <c r="R223" s="269"/>
      <c r="S223" s="269"/>
      <c r="T223" s="269"/>
      <c r="U223" s="269"/>
      <c r="V223" s="269"/>
      <c r="W223" s="269"/>
      <c r="X223" s="269"/>
      <c r="Y223" s="269"/>
    </row>
    <row r="224" spans="11:25" s="282" customFormat="1" ht="15" hidden="1" x14ac:dyDescent="0.25">
      <c r="K224" s="271"/>
      <c r="L224" s="271"/>
      <c r="M224" s="271"/>
      <c r="N224" s="271"/>
      <c r="O224" s="269"/>
      <c r="P224" s="269"/>
      <c r="Q224" s="269"/>
      <c r="R224" s="269"/>
      <c r="S224" s="269"/>
      <c r="T224" s="269"/>
      <c r="U224" s="269"/>
      <c r="V224" s="269"/>
      <c r="W224" s="269"/>
      <c r="X224" s="269"/>
      <c r="Y224" s="269"/>
    </row>
    <row r="225" spans="11:25" s="282" customFormat="1" ht="15" hidden="1" x14ac:dyDescent="0.25">
      <c r="K225" s="271"/>
      <c r="L225" s="271"/>
      <c r="M225" s="271"/>
      <c r="N225" s="271"/>
      <c r="O225" s="269"/>
      <c r="P225" s="269"/>
      <c r="Q225" s="269"/>
      <c r="R225" s="269"/>
      <c r="S225" s="269"/>
      <c r="T225" s="269"/>
      <c r="U225" s="269"/>
      <c r="V225" s="269"/>
      <c r="W225" s="269"/>
      <c r="X225" s="269"/>
      <c r="Y225" s="269"/>
    </row>
    <row r="226" spans="11:25" s="282" customFormat="1" ht="15" hidden="1" x14ac:dyDescent="0.25">
      <c r="K226" s="271"/>
      <c r="L226" s="271"/>
      <c r="M226" s="271"/>
      <c r="N226" s="271"/>
      <c r="O226" s="269"/>
      <c r="P226" s="269"/>
      <c r="Q226" s="269"/>
      <c r="R226" s="269"/>
      <c r="S226" s="269"/>
      <c r="T226" s="269"/>
      <c r="U226" s="269"/>
      <c r="V226" s="269"/>
      <c r="W226" s="269"/>
      <c r="X226" s="269"/>
      <c r="Y226" s="269"/>
    </row>
    <row r="227" spans="11:25" s="282" customFormat="1" ht="15" hidden="1" x14ac:dyDescent="0.25">
      <c r="K227" s="271"/>
      <c r="L227" s="271"/>
      <c r="M227" s="271"/>
      <c r="N227" s="271"/>
      <c r="O227" s="269"/>
      <c r="P227" s="269"/>
      <c r="Q227" s="269"/>
      <c r="R227" s="269"/>
      <c r="S227" s="269"/>
      <c r="T227" s="269"/>
      <c r="U227" s="269"/>
      <c r="V227" s="269"/>
      <c r="W227" s="269"/>
      <c r="X227" s="269"/>
      <c r="Y227" s="269"/>
    </row>
    <row r="228" spans="11:25" s="282" customFormat="1" ht="15" hidden="1" x14ac:dyDescent="0.25">
      <c r="K228" s="271"/>
      <c r="L228" s="271"/>
      <c r="M228" s="271"/>
      <c r="N228" s="271"/>
      <c r="O228" s="269"/>
      <c r="P228" s="269"/>
      <c r="Q228" s="269"/>
      <c r="R228" s="269"/>
      <c r="S228" s="269"/>
      <c r="T228" s="269"/>
      <c r="U228" s="269"/>
      <c r="V228" s="269"/>
      <c r="W228" s="269"/>
      <c r="X228" s="269"/>
      <c r="Y228" s="269"/>
    </row>
    <row r="229" spans="11:25" s="282" customFormat="1" ht="15" hidden="1" x14ac:dyDescent="0.25">
      <c r="K229" s="271"/>
      <c r="L229" s="271"/>
      <c r="M229" s="271"/>
      <c r="N229" s="271"/>
      <c r="O229" s="269"/>
      <c r="P229" s="269"/>
      <c r="Q229" s="269"/>
      <c r="R229" s="269"/>
      <c r="S229" s="269"/>
      <c r="T229" s="269"/>
      <c r="U229" s="269"/>
      <c r="V229" s="269"/>
      <c r="W229" s="269"/>
      <c r="X229" s="269"/>
      <c r="Y229" s="269"/>
    </row>
    <row r="230" spans="11:25" s="282" customFormat="1" ht="15" hidden="1" x14ac:dyDescent="0.25">
      <c r="K230" s="271"/>
      <c r="L230" s="271"/>
      <c r="M230" s="271"/>
      <c r="N230" s="271"/>
      <c r="O230" s="269"/>
      <c r="P230" s="269"/>
      <c r="Q230" s="269"/>
      <c r="R230" s="269"/>
      <c r="S230" s="269"/>
      <c r="T230" s="269"/>
      <c r="U230" s="269"/>
      <c r="V230" s="269"/>
      <c r="W230" s="269"/>
      <c r="X230" s="269"/>
      <c r="Y230" s="269"/>
    </row>
    <row r="231" spans="11:25" s="282" customFormat="1" ht="15" hidden="1" x14ac:dyDescent="0.25">
      <c r="K231" s="271"/>
      <c r="L231" s="271"/>
      <c r="M231" s="271"/>
      <c r="N231" s="271"/>
      <c r="O231" s="269"/>
      <c r="P231" s="269"/>
      <c r="Q231" s="269"/>
      <c r="R231" s="269"/>
      <c r="S231" s="269"/>
      <c r="T231" s="269"/>
      <c r="U231" s="269"/>
      <c r="V231" s="269"/>
      <c r="W231" s="269"/>
      <c r="X231" s="269"/>
      <c r="Y231" s="269"/>
    </row>
    <row r="232" spans="11:25" s="282" customFormat="1" ht="15" hidden="1" x14ac:dyDescent="0.25">
      <c r="K232" s="271"/>
      <c r="L232" s="271"/>
      <c r="M232" s="271"/>
      <c r="N232" s="271"/>
      <c r="O232" s="269"/>
      <c r="P232" s="269"/>
      <c r="Q232" s="269"/>
      <c r="R232" s="269"/>
      <c r="S232" s="269"/>
      <c r="T232" s="269"/>
      <c r="U232" s="269"/>
      <c r="V232" s="269"/>
      <c r="W232" s="269"/>
      <c r="X232" s="269"/>
      <c r="Y232" s="269"/>
    </row>
    <row r="233" spans="11:25" s="282" customFormat="1" ht="15" hidden="1" x14ac:dyDescent="0.25">
      <c r="K233" s="271"/>
      <c r="L233" s="271"/>
      <c r="M233" s="271"/>
      <c r="N233" s="271"/>
      <c r="O233" s="269"/>
      <c r="P233" s="269"/>
      <c r="Q233" s="269"/>
      <c r="R233" s="269"/>
      <c r="S233" s="269"/>
      <c r="T233" s="269"/>
      <c r="U233" s="269"/>
      <c r="V233" s="269"/>
      <c r="W233" s="269"/>
      <c r="X233" s="269"/>
      <c r="Y233" s="269"/>
    </row>
    <row r="234" spans="11:25" s="282" customFormat="1" ht="15" hidden="1" x14ac:dyDescent="0.25">
      <c r="K234" s="271"/>
      <c r="L234" s="271"/>
      <c r="M234" s="271"/>
      <c r="N234" s="271"/>
      <c r="O234" s="269"/>
      <c r="P234" s="269"/>
      <c r="Q234" s="269"/>
      <c r="R234" s="269"/>
      <c r="S234" s="269"/>
      <c r="T234" s="269"/>
      <c r="U234" s="269"/>
      <c r="V234" s="269"/>
      <c r="W234" s="269"/>
      <c r="X234" s="269"/>
      <c r="Y234" s="269"/>
    </row>
  </sheetData>
  <sortState ref="C124:N143">
    <sortCondition descending="1" ref="L124:L143"/>
  </sortState>
  <mergeCells count="58">
    <mergeCell ref="B4:N4"/>
    <mergeCell ref="B5:N5"/>
    <mergeCell ref="B7:E7"/>
    <mergeCell ref="A8:A9"/>
    <mergeCell ref="B8:B11"/>
    <mergeCell ref="C8:C11"/>
    <mergeCell ref="D8:N8"/>
    <mergeCell ref="D9:I9"/>
    <mergeCell ref="J9:J11"/>
    <mergeCell ref="K9:L9"/>
    <mergeCell ref="M9:M11"/>
    <mergeCell ref="N9:N11"/>
    <mergeCell ref="D10:F10"/>
    <mergeCell ref="G10:I10"/>
    <mergeCell ref="B25:C25"/>
    <mergeCell ref="B34:C34"/>
    <mergeCell ref="B36:C36"/>
    <mergeCell ref="B37:M37"/>
    <mergeCell ref="B41:B44"/>
    <mergeCell ref="C41:C44"/>
    <mergeCell ref="D41:N41"/>
    <mergeCell ref="D42:I42"/>
    <mergeCell ref="J42:J44"/>
    <mergeCell ref="K42:L42"/>
    <mergeCell ref="M42:M44"/>
    <mergeCell ref="N42:N44"/>
    <mergeCell ref="D43:F43"/>
    <mergeCell ref="G43:I43"/>
    <mergeCell ref="B58:C58"/>
    <mergeCell ref="B67:C67"/>
    <mergeCell ref="B69:C69"/>
    <mergeCell ref="B76:M76"/>
    <mergeCell ref="B77:B80"/>
    <mergeCell ref="C77:C80"/>
    <mergeCell ref="D77:N77"/>
    <mergeCell ref="D78:I78"/>
    <mergeCell ref="J78:J80"/>
    <mergeCell ref="K78:L78"/>
    <mergeCell ref="M78:M80"/>
    <mergeCell ref="N78:N80"/>
    <mergeCell ref="D79:F79"/>
    <mergeCell ref="G79:I79"/>
    <mergeCell ref="B90:C90"/>
    <mergeCell ref="B100:C100"/>
    <mergeCell ref="B102:C102"/>
    <mergeCell ref="B118:M118"/>
    <mergeCell ref="B119:B122"/>
    <mergeCell ref="C119:C122"/>
    <mergeCell ref="D119:N119"/>
    <mergeCell ref="D120:I120"/>
    <mergeCell ref="J120:J122"/>
    <mergeCell ref="K120:L120"/>
    <mergeCell ref="B145:C145"/>
    <mergeCell ref="B149:C149"/>
    <mergeCell ref="M120:M122"/>
    <mergeCell ref="N120:N122"/>
    <mergeCell ref="D121:F121"/>
    <mergeCell ref="G121:I121"/>
  </mergeCells>
  <conditionalFormatting sqref="M26:N26 M103:N117 J13:J25 M13:M25 J46:J58 M46:M58">
    <cfRule type="cellIs" dxfId="89" priority="153" operator="lessThan">
      <formula>1</formula>
    </cfRule>
    <cfRule type="cellIs" dxfId="88" priority="154" operator="greaterThan">
      <formula>1</formula>
    </cfRule>
  </conditionalFormatting>
  <conditionalFormatting sqref="M101:N101">
    <cfRule type="cellIs" dxfId="87" priority="147" operator="lessThan">
      <formula>1</formula>
    </cfRule>
    <cfRule type="cellIs" dxfId="86" priority="148" operator="greaterThan">
      <formula>1</formula>
    </cfRule>
  </conditionalFormatting>
  <conditionalFormatting sqref="M149:N149">
    <cfRule type="cellIs" dxfId="85" priority="149" operator="lessThan">
      <formula>1</formula>
    </cfRule>
    <cfRule type="cellIs" dxfId="84" priority="150" operator="greaterThan">
      <formula>1</formula>
    </cfRule>
  </conditionalFormatting>
  <conditionalFormatting sqref="M36">
    <cfRule type="cellIs" dxfId="83" priority="151" operator="lessThan">
      <formula>1</formula>
    </cfRule>
    <cfRule type="cellIs" dxfId="82" priority="152" operator="greaterThan">
      <formula>1</formula>
    </cfRule>
  </conditionalFormatting>
  <conditionalFormatting sqref="J36">
    <cfRule type="cellIs" dxfId="81" priority="143" operator="lessThan">
      <formula>1</formula>
    </cfRule>
    <cfRule type="cellIs" dxfId="80" priority="144" operator="greaterThan">
      <formula>1</formula>
    </cfRule>
  </conditionalFormatting>
  <conditionalFormatting sqref="J69">
    <cfRule type="cellIs" dxfId="79" priority="137" operator="lessThan">
      <formula>1</formula>
    </cfRule>
    <cfRule type="cellIs" dxfId="78" priority="138" operator="greaterThan">
      <formula>1</formula>
    </cfRule>
  </conditionalFormatting>
  <conditionalFormatting sqref="M59:N59">
    <cfRule type="cellIs" dxfId="77" priority="141" operator="lessThan">
      <formula>1</formula>
    </cfRule>
    <cfRule type="cellIs" dxfId="76" priority="142" operator="greaterThan">
      <formula>1</formula>
    </cfRule>
  </conditionalFormatting>
  <conditionalFormatting sqref="M69">
    <cfRule type="cellIs" dxfId="75" priority="139" operator="lessThan">
      <formula>1</formula>
    </cfRule>
    <cfRule type="cellIs" dxfId="74" priority="140" operator="greaterThan">
      <formula>1</formula>
    </cfRule>
  </conditionalFormatting>
  <conditionalFormatting sqref="J102">
    <cfRule type="cellIs" dxfId="73" priority="133" operator="lessThan">
      <formula>1</formula>
    </cfRule>
    <cfRule type="cellIs" dxfId="72" priority="134" operator="greaterThan">
      <formula>1</formula>
    </cfRule>
  </conditionalFormatting>
  <conditionalFormatting sqref="M102">
    <cfRule type="cellIs" dxfId="71" priority="135" operator="lessThan">
      <formula>1</formula>
    </cfRule>
    <cfRule type="cellIs" dxfId="70" priority="136" operator="greaterThan">
      <formula>1</formula>
    </cfRule>
  </conditionalFormatting>
  <conditionalFormatting sqref="M146:M147">
    <cfRule type="cellIs" dxfId="69" priority="129" operator="lessThan">
      <formula>1</formula>
    </cfRule>
    <cfRule type="cellIs" dxfId="68" priority="130" operator="greaterThan">
      <formula>1</formula>
    </cfRule>
  </conditionalFormatting>
  <conditionalFormatting sqref="J146:J147">
    <cfRule type="cellIs" dxfId="67" priority="125" operator="lessThan">
      <formula>1</formula>
    </cfRule>
    <cfRule type="cellIs" dxfId="66" priority="126" operator="greaterThan">
      <formula>1</formula>
    </cfRule>
  </conditionalFormatting>
  <conditionalFormatting sqref="J144">
    <cfRule type="cellIs" dxfId="65" priority="119" operator="lessThan">
      <formula>1</formula>
    </cfRule>
    <cfRule type="cellIs" dxfId="64" priority="120" operator="greaterThan">
      <formula>1</formula>
    </cfRule>
  </conditionalFormatting>
  <conditionalFormatting sqref="M144">
    <cfRule type="cellIs" dxfId="63" priority="123" operator="lessThan">
      <formula>1</formula>
    </cfRule>
    <cfRule type="cellIs" dxfId="62" priority="124" operator="greaterThan">
      <formula>1</formula>
    </cfRule>
  </conditionalFormatting>
  <conditionalFormatting sqref="J27:J34">
    <cfRule type="cellIs" dxfId="61" priority="111" operator="lessThan">
      <formula>1</formula>
    </cfRule>
    <cfRule type="cellIs" dxfId="60" priority="112" operator="greaterThan">
      <formula>1</formula>
    </cfRule>
  </conditionalFormatting>
  <conditionalFormatting sqref="M27:M34">
    <cfRule type="cellIs" dxfId="59" priority="109" operator="lessThan">
      <formula>1</formula>
    </cfRule>
    <cfRule type="cellIs" dxfId="58" priority="110" operator="greaterThan">
      <formula>1</formula>
    </cfRule>
  </conditionalFormatting>
  <conditionalFormatting sqref="J60:J67">
    <cfRule type="cellIs" dxfId="57" priority="99" operator="lessThan">
      <formula>1</formula>
    </cfRule>
    <cfRule type="cellIs" dxfId="56" priority="100" operator="greaterThan">
      <formula>1</formula>
    </cfRule>
  </conditionalFormatting>
  <conditionalFormatting sqref="J60:J67">
    <cfRule type="cellIs" dxfId="55" priority="97" operator="lessThan">
      <formula>1</formula>
    </cfRule>
    <cfRule type="cellIs" dxfId="54" priority="98" operator="greaterThan">
      <formula>1</formula>
    </cfRule>
  </conditionalFormatting>
  <conditionalFormatting sqref="M60:M67">
    <cfRule type="cellIs" dxfId="53" priority="95" operator="lessThan">
      <formula>1</formula>
    </cfRule>
    <cfRule type="cellIs" dxfId="52" priority="96" operator="greaterThan">
      <formula>1</formula>
    </cfRule>
  </conditionalFormatting>
  <conditionalFormatting sqref="M60:M67">
    <cfRule type="cellIs" dxfId="51" priority="93" operator="lessThan">
      <formula>1</formula>
    </cfRule>
    <cfRule type="cellIs" dxfId="50" priority="94" operator="greaterThan">
      <formula>1</formula>
    </cfRule>
  </conditionalFormatting>
  <conditionalFormatting sqref="J82:J87 J89:J90">
    <cfRule type="cellIs" dxfId="49" priority="91" operator="lessThan">
      <formula>1</formula>
    </cfRule>
    <cfRule type="cellIs" dxfId="48" priority="92" operator="greaterThan">
      <formula>1</formula>
    </cfRule>
  </conditionalFormatting>
  <conditionalFormatting sqref="J82:J87 J89:J90">
    <cfRule type="cellIs" dxfId="47" priority="89" operator="lessThan">
      <formula>1</formula>
    </cfRule>
    <cfRule type="cellIs" dxfId="46" priority="90" operator="greaterThan">
      <formula>1</formula>
    </cfRule>
  </conditionalFormatting>
  <conditionalFormatting sqref="J92:J97 J99:J100">
    <cfRule type="cellIs" dxfId="45" priority="87" operator="lessThan">
      <formula>1</formula>
    </cfRule>
    <cfRule type="cellIs" dxfId="44" priority="88" operator="greaterThan">
      <formula>1</formula>
    </cfRule>
  </conditionalFormatting>
  <conditionalFormatting sqref="J92:J97 J99:J100">
    <cfRule type="cellIs" dxfId="43" priority="85" operator="lessThan">
      <formula>1</formula>
    </cfRule>
    <cfRule type="cellIs" dxfId="42" priority="86" operator="greaterThan">
      <formula>1</formula>
    </cfRule>
  </conditionalFormatting>
  <conditionalFormatting sqref="M82:M87 M89:M90">
    <cfRule type="cellIs" dxfId="41" priority="83" operator="lessThan">
      <formula>1</formula>
    </cfRule>
    <cfRule type="cellIs" dxfId="40" priority="84" operator="greaterThan">
      <formula>1</formula>
    </cfRule>
  </conditionalFormatting>
  <conditionalFormatting sqref="M82:M87 M89:M90">
    <cfRule type="cellIs" dxfId="39" priority="81" operator="lessThan">
      <formula>1</formula>
    </cfRule>
    <cfRule type="cellIs" dxfId="38" priority="82" operator="greaterThan">
      <formula>1</formula>
    </cfRule>
  </conditionalFormatting>
  <conditionalFormatting sqref="M92:M97 M99:M100">
    <cfRule type="cellIs" dxfId="37" priority="79" operator="lessThan">
      <formula>1</formula>
    </cfRule>
    <cfRule type="cellIs" dxfId="36" priority="80" operator="greaterThan">
      <formula>1</formula>
    </cfRule>
  </conditionalFormatting>
  <conditionalFormatting sqref="M92:M97 M99:M100">
    <cfRule type="cellIs" dxfId="35" priority="77" operator="lessThan">
      <formula>1</formula>
    </cfRule>
    <cfRule type="cellIs" dxfId="34" priority="78" operator="greaterThan">
      <formula>1</formula>
    </cfRule>
  </conditionalFormatting>
  <conditionalFormatting sqref="M145">
    <cfRule type="cellIs" dxfId="33" priority="47" operator="lessThan">
      <formula>1</formula>
    </cfRule>
    <cfRule type="cellIs" dxfId="32" priority="48" operator="greaterThan">
      <formula>1</formula>
    </cfRule>
  </conditionalFormatting>
  <conditionalFormatting sqref="J145">
    <cfRule type="cellIs" dxfId="31" priority="45" operator="lessThan">
      <formula>1</formula>
    </cfRule>
    <cfRule type="cellIs" dxfId="30" priority="46" operator="greaterThan">
      <formula>1</formula>
    </cfRule>
  </conditionalFormatting>
  <conditionalFormatting sqref="M124:M136">
    <cfRule type="cellIs" dxfId="29" priority="29" operator="lessThan">
      <formula>1</formula>
    </cfRule>
    <cfRule type="cellIs" dxfId="28" priority="30" operator="greaterThan">
      <formula>1</formula>
    </cfRule>
  </conditionalFormatting>
  <conditionalFormatting sqref="J124">
    <cfRule type="cellIs" dxfId="27" priority="27" operator="lessThan">
      <formula>1</formula>
    </cfRule>
    <cfRule type="cellIs" dxfId="26" priority="28" operator="greaterThan">
      <formula>1</formula>
    </cfRule>
  </conditionalFormatting>
  <conditionalFormatting sqref="J125:J136">
    <cfRule type="cellIs" dxfId="25" priority="25" operator="lessThan">
      <formula>1</formula>
    </cfRule>
    <cfRule type="cellIs" dxfId="24" priority="26" operator="greaterThan">
      <formula>1</formula>
    </cfRule>
  </conditionalFormatting>
  <conditionalFormatting sqref="J138:J143">
    <cfRule type="cellIs" dxfId="23" priority="19" operator="lessThan">
      <formula>1</formula>
    </cfRule>
    <cfRule type="cellIs" dxfId="22" priority="20" operator="greaterThan">
      <formula>1</formula>
    </cfRule>
  </conditionalFormatting>
  <conditionalFormatting sqref="M137:M139 M141:M143">
    <cfRule type="cellIs" dxfId="21" priority="23" operator="lessThan">
      <formula>1</formula>
    </cfRule>
    <cfRule type="cellIs" dxfId="20" priority="24" operator="greaterThan">
      <formula>1</formula>
    </cfRule>
  </conditionalFormatting>
  <conditionalFormatting sqref="J137">
    <cfRule type="cellIs" dxfId="19" priority="21" operator="lessThan">
      <formula>1</formula>
    </cfRule>
    <cfRule type="cellIs" dxfId="18" priority="22" operator="greaterThan">
      <formula>1</formula>
    </cfRule>
  </conditionalFormatting>
  <conditionalFormatting sqref="M140">
    <cfRule type="cellIs" dxfId="17" priority="17" operator="lessThan">
      <formula>1</formula>
    </cfRule>
    <cfRule type="cellIs" dxfId="16" priority="18" operator="greaterThan">
      <formula>1</formula>
    </cfRule>
  </conditionalFormatting>
  <conditionalFormatting sqref="J88">
    <cfRule type="cellIs" dxfId="15" priority="15" operator="lessThan">
      <formula>1</formula>
    </cfRule>
    <cfRule type="cellIs" dxfId="14" priority="16" operator="greaterThan">
      <formula>1</formula>
    </cfRule>
  </conditionalFormatting>
  <conditionalFormatting sqref="J88">
    <cfRule type="cellIs" dxfId="13" priority="13" operator="lessThan">
      <formula>1</formula>
    </cfRule>
    <cfRule type="cellIs" dxfId="12" priority="14" operator="greaterThan">
      <formula>1</formula>
    </cfRule>
  </conditionalFormatting>
  <conditionalFormatting sqref="M88">
    <cfRule type="cellIs" dxfId="11" priority="11" operator="lessThan">
      <formula>1</formula>
    </cfRule>
    <cfRule type="cellIs" dxfId="10" priority="12" operator="greaterThan">
      <formula>1</formula>
    </cfRule>
  </conditionalFormatting>
  <conditionalFormatting sqref="M88">
    <cfRule type="cellIs" dxfId="9" priority="9" operator="lessThan">
      <formula>1</formula>
    </cfRule>
    <cfRule type="cellIs" dxfId="8" priority="10" operator="greaterThan">
      <formula>1</formula>
    </cfRule>
  </conditionalFormatting>
  <conditionalFormatting sqref="J98">
    <cfRule type="cellIs" dxfId="7" priority="7" operator="lessThan">
      <formula>1</formula>
    </cfRule>
    <cfRule type="cellIs" dxfId="6" priority="8" operator="greaterThan">
      <formula>1</formula>
    </cfRule>
  </conditionalFormatting>
  <conditionalFormatting sqref="J98">
    <cfRule type="cellIs" dxfId="5" priority="5" operator="lessThan">
      <formula>1</formula>
    </cfRule>
    <cfRule type="cellIs" dxfId="4" priority="6" operator="greaterThan">
      <formula>1</formula>
    </cfRule>
  </conditionalFormatting>
  <conditionalFormatting sqref="M98">
    <cfRule type="cellIs" dxfId="3" priority="3" operator="lessThan">
      <formula>1</formula>
    </cfRule>
    <cfRule type="cellIs" dxfId="2" priority="4" operator="greaterThan">
      <formula>1</formula>
    </cfRule>
  </conditionalFormatting>
  <conditionalFormatting sqref="M98">
    <cfRule type="cellIs" dxfId="1" priority="1" operator="lessThan">
      <formula>1</formula>
    </cfRule>
    <cfRule type="cellIs" dxfId="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J27:J34 M36:N36 J36 M149:N153 O13:O24 J60:J67 M69:N69 J69 O56 M82:N90 J102 J82:J90 J92:J100 M92:N117 M13:N34 J13:J25 J46:J58 M46:N67 M124:N147 J124:J147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26:L26 K59:L59 K13:L24 K150:L153 K46:L57 K92:L99 K82:L89 K124:L14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36"/>
  <sheetViews>
    <sheetView zoomScale="115" zoomScaleNormal="115" workbookViewId="0">
      <selection activeCell="E142" sqref="E142:E146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11" style="282" customWidth="1"/>
    <col min="5" max="5" width="10.7109375" style="271" customWidth="1"/>
    <col min="6" max="6" width="3" style="269" customWidth="1"/>
    <col min="7" max="16" width="0" style="269" hidden="1" customWidth="1"/>
    <col min="17" max="16383" width="0" style="271" hidden="1"/>
    <col min="16384" max="16384" width="0.85546875" style="271" customWidth="1"/>
  </cols>
  <sheetData>
    <row r="1" spans="1:7" s="269" customFormat="1" ht="9.75" customHeight="1" x14ac:dyDescent="0.25">
      <c r="A1" s="266"/>
      <c r="B1" s="266"/>
      <c r="C1" s="266"/>
      <c r="D1" s="266"/>
    </row>
    <row r="2" spans="1:7" ht="20.25" customHeight="1" x14ac:dyDescent="0.25">
      <c r="A2" s="265"/>
      <c r="B2" s="265"/>
      <c r="C2" s="266"/>
      <c r="D2" s="266"/>
      <c r="E2" s="266"/>
      <c r="F2" s="270"/>
      <c r="G2" s="270"/>
    </row>
    <row r="3" spans="1:7" ht="22.5" customHeight="1" x14ac:dyDescent="0.25">
      <c r="A3" s="267"/>
      <c r="B3" s="267"/>
      <c r="C3" s="268"/>
      <c r="D3" s="268"/>
      <c r="E3" s="268"/>
    </row>
    <row r="4" spans="1:7" s="269" customFormat="1" ht="25.5" customHeight="1" x14ac:dyDescent="0.25">
      <c r="A4" s="308"/>
      <c r="B4" s="1102" t="s">
        <v>280</v>
      </c>
      <c r="C4" s="1102"/>
      <c r="D4" s="1102"/>
      <c r="E4" s="1102"/>
    </row>
    <row r="5" spans="1:7" s="269" customFormat="1" ht="15" x14ac:dyDescent="0.25">
      <c r="A5" s="309"/>
      <c r="B5" s="1103" t="str">
        <f>'01-01'!B5:Q5</f>
        <v>za period od 01.01. do 31.01.2019. godine.</v>
      </c>
      <c r="C5" s="1103"/>
      <c r="D5" s="1103"/>
      <c r="E5" s="1103"/>
    </row>
    <row r="6" spans="1:7" s="269" customFormat="1" ht="6" customHeight="1" x14ac:dyDescent="0.25">
      <c r="A6" s="272"/>
      <c r="B6" s="272"/>
      <c r="C6" s="272"/>
      <c r="D6" s="272"/>
      <c r="E6" s="272"/>
    </row>
    <row r="7" spans="1:7" s="269" customFormat="1" ht="15" customHeight="1" x14ac:dyDescent="0.25">
      <c r="A7" s="272"/>
      <c r="B7" s="1262" t="s">
        <v>281</v>
      </c>
      <c r="C7" s="1262"/>
      <c r="D7" s="479"/>
      <c r="E7" s="1035" t="s">
        <v>179</v>
      </c>
    </row>
    <row r="8" spans="1:7" s="269" customFormat="1" ht="16.899999999999999" customHeight="1" x14ac:dyDescent="0.25">
      <c r="A8" s="1105"/>
      <c r="B8" s="1249" t="s">
        <v>193</v>
      </c>
      <c r="C8" s="1109" t="s">
        <v>190</v>
      </c>
      <c r="D8" s="1112" t="s">
        <v>93</v>
      </c>
      <c r="E8" s="1117"/>
    </row>
    <row r="9" spans="1:7" s="269" customFormat="1" ht="15" customHeight="1" x14ac:dyDescent="0.25">
      <c r="A9" s="1105"/>
      <c r="B9" s="1250"/>
      <c r="C9" s="1110"/>
      <c r="D9" s="1010" t="s">
        <v>2</v>
      </c>
      <c r="E9" s="1010" t="s">
        <v>3</v>
      </c>
    </row>
    <row r="10" spans="1:7" s="269" customFormat="1" ht="15" customHeight="1" x14ac:dyDescent="0.25">
      <c r="A10" s="470"/>
      <c r="B10" s="1250"/>
      <c r="C10" s="1110"/>
      <c r="D10" s="1002" t="str">
        <f>'03-03'!L121</f>
        <v>I-I-2019</v>
      </c>
      <c r="E10" s="1002" t="str">
        <f>D10</f>
        <v>I-I-2019</v>
      </c>
    </row>
    <row r="11" spans="1:7" s="269" customFormat="1" ht="16.149999999999999" customHeight="1" x14ac:dyDescent="0.25">
      <c r="A11" s="470"/>
      <c r="B11" s="1251"/>
      <c r="C11" s="1111"/>
      <c r="D11" s="351" t="s">
        <v>218</v>
      </c>
      <c r="E11" s="351" t="s">
        <v>219</v>
      </c>
    </row>
    <row r="12" spans="1:7" s="269" customFormat="1" ht="6" customHeight="1" x14ac:dyDescent="0.25">
      <c r="A12" s="305"/>
      <c r="B12" s="396"/>
      <c r="C12" s="397"/>
      <c r="D12" s="397"/>
      <c r="E12" s="398"/>
    </row>
    <row r="13" spans="1:7" s="269" customFormat="1" ht="15" customHeight="1" x14ac:dyDescent="0.25">
      <c r="A13" s="290"/>
      <c r="B13" s="737" t="s">
        <v>180</v>
      </c>
      <c r="C13" s="804" t="s">
        <v>308</v>
      </c>
      <c r="D13" s="375">
        <v>2383</v>
      </c>
      <c r="E13" s="376">
        <v>4853674</v>
      </c>
    </row>
    <row r="14" spans="1:7" s="269" customFormat="1" ht="15" customHeight="1" x14ac:dyDescent="0.25">
      <c r="A14" s="291"/>
      <c r="B14" s="737" t="s">
        <v>181</v>
      </c>
      <c r="C14" s="805" t="s">
        <v>7</v>
      </c>
      <c r="D14" s="375">
        <v>159</v>
      </c>
      <c r="E14" s="376">
        <v>177878</v>
      </c>
    </row>
    <row r="15" spans="1:7" s="269" customFormat="1" ht="15" customHeight="1" x14ac:dyDescent="0.25">
      <c r="A15" s="290"/>
      <c r="B15" s="738" t="s">
        <v>182</v>
      </c>
      <c r="C15" s="805" t="s">
        <v>9</v>
      </c>
      <c r="D15" s="375">
        <v>4327</v>
      </c>
      <c r="E15" s="376">
        <v>9627267</v>
      </c>
    </row>
    <row r="16" spans="1:7" s="269" customFormat="1" ht="15" customHeight="1" x14ac:dyDescent="0.25">
      <c r="A16" s="290"/>
      <c r="B16" s="738" t="s">
        <v>183</v>
      </c>
      <c r="C16" s="805" t="s">
        <v>11</v>
      </c>
      <c r="D16" s="375">
        <v>0</v>
      </c>
      <c r="E16" s="376">
        <v>0</v>
      </c>
    </row>
    <row r="17" spans="1:16" s="269" customFormat="1" ht="15" customHeight="1" x14ac:dyDescent="0.25">
      <c r="A17" s="291"/>
      <c r="B17" s="737" t="s">
        <v>184</v>
      </c>
      <c r="C17" s="805" t="s">
        <v>13</v>
      </c>
      <c r="D17" s="375">
        <v>0</v>
      </c>
      <c r="E17" s="376">
        <v>0</v>
      </c>
    </row>
    <row r="18" spans="1:16" ht="15" customHeight="1" x14ac:dyDescent="0.25">
      <c r="A18" s="290"/>
      <c r="B18" s="738" t="s">
        <v>185</v>
      </c>
      <c r="C18" s="805" t="s">
        <v>15</v>
      </c>
      <c r="D18" s="375">
        <v>2</v>
      </c>
      <c r="E18" s="376">
        <v>5100</v>
      </c>
    </row>
    <row r="19" spans="1:16" ht="15" customHeight="1" x14ac:dyDescent="0.25">
      <c r="A19" s="290"/>
      <c r="B19" s="738" t="s">
        <v>186</v>
      </c>
      <c r="C19" s="805" t="s">
        <v>17</v>
      </c>
      <c r="D19" s="375">
        <v>17</v>
      </c>
      <c r="E19" s="376">
        <v>60337</v>
      </c>
    </row>
    <row r="20" spans="1:16" ht="15" customHeight="1" x14ac:dyDescent="0.25">
      <c r="A20" s="291"/>
      <c r="B20" s="737" t="s">
        <v>187</v>
      </c>
      <c r="C20" s="805" t="s">
        <v>19</v>
      </c>
      <c r="D20" s="375">
        <v>475</v>
      </c>
      <c r="E20" s="376">
        <v>7861182</v>
      </c>
    </row>
    <row r="21" spans="1:16" ht="15" customHeight="1" x14ac:dyDescent="0.25">
      <c r="A21" s="290"/>
      <c r="B21" s="738" t="s">
        <v>188</v>
      </c>
      <c r="C21" s="805" t="s">
        <v>309</v>
      </c>
      <c r="D21" s="375">
        <v>696</v>
      </c>
      <c r="E21" s="376">
        <v>2434248</v>
      </c>
    </row>
    <row r="22" spans="1:16" ht="15" customHeight="1" x14ac:dyDescent="0.25">
      <c r="A22" s="290"/>
      <c r="B22" s="738" t="s">
        <v>197</v>
      </c>
      <c r="C22" s="805" t="s">
        <v>310</v>
      </c>
      <c r="D22" s="375">
        <v>9996</v>
      </c>
      <c r="E22" s="376">
        <v>63666136</v>
      </c>
    </row>
    <row r="23" spans="1:16" ht="15" customHeight="1" x14ac:dyDescent="0.25">
      <c r="A23" s="291"/>
      <c r="B23" s="737" t="s">
        <v>198</v>
      </c>
      <c r="C23" s="805" t="s">
        <v>311</v>
      </c>
      <c r="D23" s="375">
        <v>0</v>
      </c>
      <c r="E23" s="376">
        <v>0</v>
      </c>
    </row>
    <row r="24" spans="1:16" s="274" customFormat="1" ht="15" customHeight="1" x14ac:dyDescent="0.25">
      <c r="A24" s="290"/>
      <c r="B24" s="738" t="s">
        <v>199</v>
      </c>
      <c r="C24" s="805" t="s">
        <v>312</v>
      </c>
      <c r="D24" s="375">
        <v>0</v>
      </c>
      <c r="E24" s="376">
        <v>0</v>
      </c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</row>
    <row r="25" spans="1:16" ht="15" customHeight="1" x14ac:dyDescent="0.25">
      <c r="A25" s="290"/>
      <c r="B25" s="738" t="s">
        <v>200</v>
      </c>
      <c r="C25" s="805" t="s">
        <v>313</v>
      </c>
      <c r="D25" s="375">
        <v>225</v>
      </c>
      <c r="E25" s="376">
        <v>1536273</v>
      </c>
    </row>
    <row r="26" spans="1:16" s="266" customFormat="1" ht="15" customHeight="1" x14ac:dyDescent="0.25">
      <c r="A26" s="275"/>
      <c r="B26" s="737" t="s">
        <v>201</v>
      </c>
      <c r="C26" s="325" t="s">
        <v>31</v>
      </c>
      <c r="D26" s="375">
        <v>221</v>
      </c>
      <c r="E26" s="376">
        <v>656098</v>
      </c>
    </row>
    <row r="27" spans="1:16" s="266" customFormat="1" ht="15" customHeight="1" x14ac:dyDescent="0.25">
      <c r="A27" s="275"/>
      <c r="B27" s="737" t="s">
        <v>202</v>
      </c>
      <c r="C27" s="325" t="s">
        <v>116</v>
      </c>
      <c r="D27" s="375">
        <v>13</v>
      </c>
      <c r="E27" s="376">
        <v>31005</v>
      </c>
    </row>
    <row r="28" spans="1:16" s="266" customFormat="1" ht="15" customHeight="1" x14ac:dyDescent="0.25">
      <c r="A28" s="275"/>
      <c r="B28" s="738" t="s">
        <v>203</v>
      </c>
      <c r="C28" s="325" t="s">
        <v>194</v>
      </c>
      <c r="D28" s="375">
        <v>33</v>
      </c>
      <c r="E28" s="376">
        <v>182289</v>
      </c>
    </row>
    <row r="29" spans="1:16" s="266" customFormat="1" ht="15" customHeight="1" x14ac:dyDescent="0.25">
      <c r="A29" s="275"/>
      <c r="B29" s="738" t="s">
        <v>204</v>
      </c>
      <c r="C29" s="325" t="s">
        <v>37</v>
      </c>
      <c r="D29" s="375">
        <v>0</v>
      </c>
      <c r="E29" s="376">
        <v>0</v>
      </c>
    </row>
    <row r="30" spans="1:16" s="266" customFormat="1" ht="15" customHeight="1" x14ac:dyDescent="0.25">
      <c r="A30" s="275"/>
      <c r="B30" s="737" t="s">
        <v>205</v>
      </c>
      <c r="C30" s="325" t="s">
        <v>39</v>
      </c>
      <c r="D30" s="375">
        <v>109</v>
      </c>
      <c r="E30" s="376">
        <v>1014</v>
      </c>
    </row>
    <row r="31" spans="1:16" s="266" customFormat="1" ht="19.149999999999999" customHeight="1" x14ac:dyDescent="0.25">
      <c r="A31" s="275"/>
      <c r="B31" s="1338" t="s">
        <v>192</v>
      </c>
      <c r="C31" s="1338"/>
      <c r="D31" s="382">
        <f t="shared" ref="D31:E31" si="0">SUM(D13:D30)</f>
        <v>18656</v>
      </c>
      <c r="E31" s="383">
        <f t="shared" si="0"/>
        <v>91092501</v>
      </c>
    </row>
    <row r="32" spans="1:16" s="266" customFormat="1" ht="6" customHeight="1" x14ac:dyDescent="0.25">
      <c r="A32" s="275"/>
      <c r="B32" s="478"/>
      <c r="C32" s="478"/>
      <c r="D32" s="384"/>
      <c r="E32" s="386"/>
    </row>
    <row r="33" spans="1:5" s="266" customFormat="1" ht="15" customHeight="1" x14ac:dyDescent="0.25">
      <c r="A33" s="275"/>
      <c r="B33" s="739" t="s">
        <v>103</v>
      </c>
      <c r="C33" s="327" t="s">
        <v>41</v>
      </c>
      <c r="D33" s="375">
        <v>402</v>
      </c>
      <c r="E33" s="376">
        <v>2793089</v>
      </c>
    </row>
    <row r="34" spans="1:5" s="266" customFormat="1" ht="15" customHeight="1" x14ac:dyDescent="0.25">
      <c r="A34" s="275"/>
      <c r="B34" s="739" t="s">
        <v>314</v>
      </c>
      <c r="C34" s="327" t="s">
        <v>315</v>
      </c>
      <c r="D34" s="375">
        <v>0</v>
      </c>
      <c r="E34" s="376">
        <v>0</v>
      </c>
    </row>
    <row r="35" spans="1:5" s="266" customFormat="1" ht="15" customHeight="1" x14ac:dyDescent="0.25">
      <c r="A35" s="275"/>
      <c r="B35" s="739" t="s">
        <v>101</v>
      </c>
      <c r="C35" s="327" t="s">
        <v>42</v>
      </c>
      <c r="D35" s="375">
        <v>42</v>
      </c>
      <c r="E35" s="376">
        <v>0</v>
      </c>
    </row>
    <row r="36" spans="1:5" s="266" customFormat="1" ht="15" customHeight="1" x14ac:dyDescent="0.25">
      <c r="A36" s="275"/>
      <c r="B36" s="739" t="s">
        <v>102</v>
      </c>
      <c r="C36" s="328" t="s">
        <v>83</v>
      </c>
      <c r="D36" s="375">
        <v>490</v>
      </c>
      <c r="E36" s="376">
        <v>699185</v>
      </c>
    </row>
    <row r="37" spans="1:5" s="266" customFormat="1" ht="15" customHeight="1" x14ac:dyDescent="0.25">
      <c r="A37" s="275"/>
      <c r="B37" s="739" t="s">
        <v>104</v>
      </c>
      <c r="C37" s="327" t="s">
        <v>44</v>
      </c>
      <c r="D37" s="375">
        <v>0</v>
      </c>
      <c r="E37" s="376">
        <v>0</v>
      </c>
    </row>
    <row r="38" spans="1:5" s="266" customFormat="1" ht="19.149999999999999" customHeight="1" x14ac:dyDescent="0.25">
      <c r="A38" s="275"/>
      <c r="B38" s="1338" t="s">
        <v>191</v>
      </c>
      <c r="C38" s="1338"/>
      <c r="D38" s="388">
        <f t="shared" ref="D38:E38" si="1">SUM(D33:D37)</f>
        <v>934</v>
      </c>
      <c r="E38" s="383">
        <f t="shared" si="1"/>
        <v>3492274</v>
      </c>
    </row>
    <row r="39" spans="1:5" s="266" customFormat="1" ht="5.45" customHeight="1" x14ac:dyDescent="0.25">
      <c r="A39" s="275"/>
      <c r="B39" s="478"/>
      <c r="C39" s="478"/>
      <c r="D39" s="384"/>
      <c r="E39" s="386"/>
    </row>
    <row r="40" spans="1:5" s="266" customFormat="1" ht="19.149999999999999" customHeight="1" x14ac:dyDescent="0.25">
      <c r="A40" s="275"/>
      <c r="B40" s="1101" t="s">
        <v>196</v>
      </c>
      <c r="C40" s="1101"/>
      <c r="D40" s="382">
        <f>SUM(D31+D38)</f>
        <v>19590</v>
      </c>
      <c r="E40" s="383">
        <f>SUM(E31+E38)</f>
        <v>94584775</v>
      </c>
    </row>
    <row r="41" spans="1:5" s="266" customFormat="1" ht="19.149999999999999" customHeight="1" x14ac:dyDescent="0.25">
      <c r="A41" s="275"/>
      <c r="B41" s="655"/>
      <c r="C41" s="655"/>
      <c r="D41" s="418"/>
      <c r="E41" s="418"/>
    </row>
    <row r="42" spans="1:5" s="266" customFormat="1" ht="19.149999999999999" customHeight="1" x14ac:dyDescent="0.25">
      <c r="A42" s="275"/>
      <c r="B42" s="1102"/>
      <c r="C42" s="1102"/>
      <c r="D42" s="1102"/>
      <c r="E42" s="1102"/>
    </row>
    <row r="43" spans="1:5" s="266" customFormat="1" ht="16.899999999999999" customHeight="1" x14ac:dyDescent="0.25">
      <c r="A43" s="275"/>
      <c r="B43" s="1249" t="s">
        <v>193</v>
      </c>
      <c r="C43" s="1109" t="s">
        <v>190</v>
      </c>
      <c r="D43" s="1112" t="s">
        <v>52</v>
      </c>
      <c r="E43" s="1117"/>
    </row>
    <row r="44" spans="1:5" s="266" customFormat="1" ht="15.6" customHeight="1" x14ac:dyDescent="0.25">
      <c r="A44" s="275"/>
      <c r="B44" s="1250"/>
      <c r="C44" s="1110"/>
      <c r="D44" s="1010" t="s">
        <v>2</v>
      </c>
      <c r="E44" s="1010" t="s">
        <v>3</v>
      </c>
    </row>
    <row r="45" spans="1:5" s="266" customFormat="1" ht="19.149999999999999" customHeight="1" x14ac:dyDescent="0.25">
      <c r="A45" s="275"/>
      <c r="B45" s="1250"/>
      <c r="C45" s="1110"/>
      <c r="D45" s="1002" t="str">
        <f>'03-03'!L121</f>
        <v>I-I-2019</v>
      </c>
      <c r="E45" s="1002" t="str">
        <f>D45</f>
        <v>I-I-2019</v>
      </c>
    </row>
    <row r="46" spans="1:5" s="266" customFormat="1" ht="19.149999999999999" customHeight="1" x14ac:dyDescent="0.25">
      <c r="A46" s="275"/>
      <c r="B46" s="1251"/>
      <c r="C46" s="1111"/>
      <c r="D46" s="351" t="s">
        <v>218</v>
      </c>
      <c r="E46" s="351" t="s">
        <v>219</v>
      </c>
    </row>
    <row r="47" spans="1:5" s="266" customFormat="1" ht="9" customHeight="1" x14ac:dyDescent="0.25">
      <c r="A47" s="275"/>
      <c r="B47" s="478"/>
      <c r="C47" s="478"/>
      <c r="D47" s="478"/>
      <c r="E47" s="322"/>
    </row>
    <row r="48" spans="1:5" s="266" customFormat="1" ht="16.149999999999999" customHeight="1" x14ac:dyDescent="0.25">
      <c r="A48" s="275"/>
      <c r="B48" s="737" t="s">
        <v>180</v>
      </c>
      <c r="C48" s="804" t="s">
        <v>308</v>
      </c>
      <c r="D48" s="375">
        <v>237</v>
      </c>
      <c r="E48" s="376">
        <v>281904</v>
      </c>
    </row>
    <row r="49" spans="1:5" s="266" customFormat="1" ht="16.149999999999999" customHeight="1" x14ac:dyDescent="0.25">
      <c r="A49" s="275"/>
      <c r="B49" s="737" t="s">
        <v>181</v>
      </c>
      <c r="C49" s="805" t="s">
        <v>7</v>
      </c>
      <c r="D49" s="375">
        <v>7</v>
      </c>
      <c r="E49" s="376">
        <v>1116</v>
      </c>
    </row>
    <row r="50" spans="1:5" s="266" customFormat="1" ht="16.149999999999999" customHeight="1" x14ac:dyDescent="0.25">
      <c r="A50" s="275"/>
      <c r="B50" s="738" t="s">
        <v>182</v>
      </c>
      <c r="C50" s="805" t="s">
        <v>9</v>
      </c>
      <c r="D50" s="375">
        <v>563</v>
      </c>
      <c r="E50" s="376">
        <v>1474067</v>
      </c>
    </row>
    <row r="51" spans="1:5" s="266" customFormat="1" ht="16.149999999999999" customHeight="1" x14ac:dyDescent="0.25">
      <c r="A51" s="275"/>
      <c r="B51" s="738" t="s">
        <v>183</v>
      </c>
      <c r="C51" s="805" t="s">
        <v>11</v>
      </c>
      <c r="D51" s="375">
        <v>0</v>
      </c>
      <c r="E51" s="376">
        <v>0</v>
      </c>
    </row>
    <row r="52" spans="1:5" s="266" customFormat="1" ht="16.149999999999999" customHeight="1" x14ac:dyDescent="0.25">
      <c r="A52" s="275"/>
      <c r="B52" s="737" t="s">
        <v>184</v>
      </c>
      <c r="C52" s="805" t="s">
        <v>13</v>
      </c>
      <c r="D52" s="375">
        <v>0</v>
      </c>
      <c r="E52" s="376">
        <v>0</v>
      </c>
    </row>
    <row r="53" spans="1:5" s="266" customFormat="1" ht="16.149999999999999" customHeight="1" x14ac:dyDescent="0.25">
      <c r="A53" s="275"/>
      <c r="B53" s="738" t="s">
        <v>185</v>
      </c>
      <c r="C53" s="805" t="s">
        <v>15</v>
      </c>
      <c r="D53" s="375">
        <v>0</v>
      </c>
      <c r="E53" s="376">
        <v>0</v>
      </c>
    </row>
    <row r="54" spans="1:5" s="266" customFormat="1" ht="16.149999999999999" customHeight="1" x14ac:dyDescent="0.25">
      <c r="A54" s="275"/>
      <c r="B54" s="738" t="s">
        <v>186</v>
      </c>
      <c r="C54" s="805" t="s">
        <v>17</v>
      </c>
      <c r="D54" s="375">
        <v>1</v>
      </c>
      <c r="E54" s="376">
        <v>5638</v>
      </c>
    </row>
    <row r="55" spans="1:5" s="266" customFormat="1" ht="16.149999999999999" customHeight="1" x14ac:dyDescent="0.25">
      <c r="A55" s="275"/>
      <c r="B55" s="737" t="s">
        <v>187</v>
      </c>
      <c r="C55" s="805" t="s">
        <v>19</v>
      </c>
      <c r="D55" s="375">
        <v>34</v>
      </c>
      <c r="E55" s="376">
        <v>362288</v>
      </c>
    </row>
    <row r="56" spans="1:5" s="266" customFormat="1" ht="16.149999999999999" customHeight="1" x14ac:dyDescent="0.25">
      <c r="A56" s="275"/>
      <c r="B56" s="738" t="s">
        <v>188</v>
      </c>
      <c r="C56" s="805" t="s">
        <v>309</v>
      </c>
      <c r="D56" s="375">
        <v>61</v>
      </c>
      <c r="E56" s="376">
        <v>71425</v>
      </c>
    </row>
    <row r="57" spans="1:5" s="266" customFormat="1" ht="16.149999999999999" customHeight="1" x14ac:dyDescent="0.25">
      <c r="A57" s="275"/>
      <c r="B57" s="738" t="s">
        <v>197</v>
      </c>
      <c r="C57" s="805" t="s">
        <v>310</v>
      </c>
      <c r="D57" s="375">
        <v>659</v>
      </c>
      <c r="E57" s="376">
        <v>3390920</v>
      </c>
    </row>
    <row r="58" spans="1:5" s="266" customFormat="1" ht="16.149999999999999" customHeight="1" x14ac:dyDescent="0.25">
      <c r="A58" s="275"/>
      <c r="B58" s="737" t="s">
        <v>198</v>
      </c>
      <c r="C58" s="805" t="s">
        <v>311</v>
      </c>
      <c r="D58" s="375">
        <v>0</v>
      </c>
      <c r="E58" s="376">
        <v>0</v>
      </c>
    </row>
    <row r="59" spans="1:5" s="266" customFormat="1" ht="16.149999999999999" customHeight="1" x14ac:dyDescent="0.25">
      <c r="A59" s="275"/>
      <c r="B59" s="738" t="s">
        <v>199</v>
      </c>
      <c r="C59" s="805" t="s">
        <v>312</v>
      </c>
      <c r="D59" s="375">
        <v>0</v>
      </c>
      <c r="E59" s="376">
        <v>0</v>
      </c>
    </row>
    <row r="60" spans="1:5" s="266" customFormat="1" ht="16.149999999999999" customHeight="1" x14ac:dyDescent="0.25">
      <c r="A60" s="275"/>
      <c r="B60" s="738" t="s">
        <v>200</v>
      </c>
      <c r="C60" s="805" t="s">
        <v>313</v>
      </c>
      <c r="D60" s="375">
        <v>12</v>
      </c>
      <c r="E60" s="376">
        <v>297300</v>
      </c>
    </row>
    <row r="61" spans="1:5" s="266" customFormat="1" ht="16.149999999999999" customHeight="1" x14ac:dyDescent="0.25">
      <c r="A61" s="275"/>
      <c r="B61" s="737" t="s">
        <v>201</v>
      </c>
      <c r="C61" s="325" t="s">
        <v>31</v>
      </c>
      <c r="D61" s="375">
        <v>0</v>
      </c>
      <c r="E61" s="376">
        <v>0</v>
      </c>
    </row>
    <row r="62" spans="1:5" s="266" customFormat="1" ht="16.149999999999999" customHeight="1" x14ac:dyDescent="0.25">
      <c r="A62" s="275"/>
      <c r="B62" s="737" t="s">
        <v>202</v>
      </c>
      <c r="C62" s="325" t="s">
        <v>116</v>
      </c>
      <c r="D62" s="375">
        <v>6</v>
      </c>
      <c r="E62" s="376">
        <v>6746</v>
      </c>
    </row>
    <row r="63" spans="1:5" s="266" customFormat="1" ht="16.149999999999999" customHeight="1" x14ac:dyDescent="0.25">
      <c r="A63" s="275"/>
      <c r="B63" s="738" t="s">
        <v>203</v>
      </c>
      <c r="C63" s="325" t="s">
        <v>194</v>
      </c>
      <c r="D63" s="375">
        <v>0</v>
      </c>
      <c r="E63" s="376">
        <v>0</v>
      </c>
    </row>
    <row r="64" spans="1:5" s="266" customFormat="1" ht="16.149999999999999" customHeight="1" x14ac:dyDescent="0.25">
      <c r="A64" s="275"/>
      <c r="B64" s="738" t="s">
        <v>204</v>
      </c>
      <c r="C64" s="325" t="s">
        <v>37</v>
      </c>
      <c r="D64" s="375">
        <v>0</v>
      </c>
      <c r="E64" s="376">
        <v>0</v>
      </c>
    </row>
    <row r="65" spans="1:8" s="266" customFormat="1" ht="16.149999999999999" customHeight="1" x14ac:dyDescent="0.25">
      <c r="A65" s="275"/>
      <c r="B65" s="737" t="s">
        <v>205</v>
      </c>
      <c r="C65" s="325" t="s">
        <v>39</v>
      </c>
      <c r="D65" s="375">
        <v>0</v>
      </c>
      <c r="E65" s="376">
        <v>0</v>
      </c>
    </row>
    <row r="66" spans="1:8" s="266" customFormat="1" ht="19.149999999999999" customHeight="1" x14ac:dyDescent="0.25">
      <c r="A66" s="275"/>
      <c r="B66" s="1338" t="s">
        <v>192</v>
      </c>
      <c r="C66" s="1338"/>
      <c r="D66" s="382">
        <f t="shared" ref="D66" si="2">SUM(D48:D65)</f>
        <v>1580</v>
      </c>
      <c r="E66" s="604">
        <f>SUM(E48:E65)</f>
        <v>5891404</v>
      </c>
    </row>
    <row r="67" spans="1:8" s="266" customFormat="1" ht="9" customHeight="1" x14ac:dyDescent="0.25">
      <c r="A67" s="275"/>
      <c r="B67" s="478"/>
      <c r="C67" s="478"/>
      <c r="D67" s="384"/>
      <c r="E67" s="386"/>
    </row>
    <row r="68" spans="1:8" s="266" customFormat="1" ht="16.149999999999999" customHeight="1" x14ac:dyDescent="0.25">
      <c r="A68" s="275"/>
      <c r="B68" s="739" t="s">
        <v>103</v>
      </c>
      <c r="C68" s="327" t="s">
        <v>41</v>
      </c>
      <c r="D68" s="375">
        <v>33</v>
      </c>
      <c r="E68" s="376">
        <v>279742</v>
      </c>
    </row>
    <row r="69" spans="1:8" s="266" customFormat="1" ht="16.149999999999999" customHeight="1" x14ac:dyDescent="0.25">
      <c r="A69" s="275"/>
      <c r="B69" s="739" t="s">
        <v>314</v>
      </c>
      <c r="C69" s="327" t="s">
        <v>315</v>
      </c>
      <c r="D69" s="375">
        <v>0</v>
      </c>
      <c r="E69" s="376">
        <v>0</v>
      </c>
    </row>
    <row r="70" spans="1:8" s="266" customFormat="1" ht="16.149999999999999" customHeight="1" x14ac:dyDescent="0.25">
      <c r="A70" s="275"/>
      <c r="B70" s="739" t="s">
        <v>101</v>
      </c>
      <c r="C70" s="327" t="s">
        <v>42</v>
      </c>
      <c r="D70" s="375">
        <v>0</v>
      </c>
      <c r="E70" s="376">
        <v>0</v>
      </c>
    </row>
    <row r="71" spans="1:8" s="266" customFormat="1" ht="16.149999999999999" customHeight="1" x14ac:dyDescent="0.25">
      <c r="A71" s="275"/>
      <c r="B71" s="739" t="s">
        <v>102</v>
      </c>
      <c r="C71" s="328" t="s">
        <v>83</v>
      </c>
      <c r="D71" s="375">
        <v>96</v>
      </c>
      <c r="E71" s="376">
        <v>157323</v>
      </c>
    </row>
    <row r="72" spans="1:8" s="266" customFormat="1" ht="16.149999999999999" customHeight="1" x14ac:dyDescent="0.25">
      <c r="A72" s="275"/>
      <c r="B72" s="739" t="s">
        <v>104</v>
      </c>
      <c r="C72" s="327" t="s">
        <v>44</v>
      </c>
      <c r="D72" s="375">
        <v>0</v>
      </c>
      <c r="E72" s="376">
        <v>0</v>
      </c>
    </row>
    <row r="73" spans="1:8" s="266" customFormat="1" ht="19.5" customHeight="1" x14ac:dyDescent="0.25">
      <c r="A73" s="275"/>
      <c r="B73" s="1338" t="s">
        <v>191</v>
      </c>
      <c r="C73" s="1338"/>
      <c r="D73" s="388">
        <f t="shared" ref="D73" si="3">SUM(D68:D72)</f>
        <v>129</v>
      </c>
      <c r="E73" s="383">
        <f t="shared" ref="E73" si="4">SUM(E68:E72)</f>
        <v>437065</v>
      </c>
    </row>
    <row r="74" spans="1:8" s="266" customFormat="1" ht="9" customHeight="1" x14ac:dyDescent="0.25">
      <c r="A74" s="275"/>
      <c r="B74" s="478"/>
      <c r="C74" s="478"/>
      <c r="D74" s="384"/>
      <c r="E74" s="386"/>
    </row>
    <row r="75" spans="1:8" s="266" customFormat="1" ht="19.149999999999999" customHeight="1" x14ac:dyDescent="0.25">
      <c r="A75" s="275"/>
      <c r="B75" s="1101" t="s">
        <v>196</v>
      </c>
      <c r="C75" s="1101"/>
      <c r="D75" s="382">
        <f t="shared" ref="D75" si="5">SUM(D66+D73)</f>
        <v>1709</v>
      </c>
      <c r="E75" s="383">
        <f>SUM(E66+E73)</f>
        <v>6328469</v>
      </c>
    </row>
    <row r="76" spans="1:8" s="266" customFormat="1" ht="19.149999999999999" customHeight="1" x14ac:dyDescent="0.25">
      <c r="A76" s="275"/>
      <c r="B76" s="478"/>
      <c r="C76" s="478"/>
      <c r="D76" s="527"/>
      <c r="E76" s="321"/>
    </row>
    <row r="77" spans="1:8" s="266" customFormat="1" ht="12" customHeight="1" x14ac:dyDescent="0.25">
      <c r="A77" s="275"/>
      <c r="B77" s="653"/>
      <c r="C77" s="653"/>
      <c r="D77" s="653"/>
      <c r="E77" s="322"/>
    </row>
    <row r="78" spans="1:8" s="266" customFormat="1" ht="12" customHeight="1" x14ac:dyDescent="0.25">
      <c r="A78" s="275"/>
      <c r="B78" s="478"/>
      <c r="C78" s="478"/>
      <c r="D78" s="478"/>
      <c r="E78" s="322"/>
    </row>
    <row r="79" spans="1:8" s="266" customFormat="1" ht="19.149999999999999" customHeight="1" x14ac:dyDescent="0.25">
      <c r="A79" s="275"/>
      <c r="B79" s="1245" t="s">
        <v>284</v>
      </c>
      <c r="C79" s="1245"/>
      <c r="D79" s="1245"/>
      <c r="E79" s="1245"/>
    </row>
    <row r="80" spans="1:8" s="266" customFormat="1" ht="16.149999999999999" customHeight="1" x14ac:dyDescent="0.25">
      <c r="A80" s="275"/>
      <c r="B80" s="1249" t="s">
        <v>193</v>
      </c>
      <c r="C80" s="1109" t="s">
        <v>190</v>
      </c>
      <c r="D80" s="1340" t="s">
        <v>93</v>
      </c>
      <c r="E80" s="1342"/>
      <c r="F80" s="734"/>
      <c r="G80" s="439"/>
      <c r="H80" s="440"/>
    </row>
    <row r="81" spans="1:5" s="266" customFormat="1" ht="15" customHeight="1" x14ac:dyDescent="0.25">
      <c r="A81" s="275"/>
      <c r="B81" s="1250"/>
      <c r="C81" s="1110"/>
      <c r="D81" s="1010" t="s">
        <v>2</v>
      </c>
      <c r="E81" s="1010" t="s">
        <v>3</v>
      </c>
    </row>
    <row r="82" spans="1:5" s="266" customFormat="1" ht="19.149999999999999" customHeight="1" x14ac:dyDescent="0.25">
      <c r="A82" s="275"/>
      <c r="B82" s="1250"/>
      <c r="C82" s="1110"/>
      <c r="D82" s="1002" t="str">
        <f>'03-03'!L121</f>
        <v>I-I-2019</v>
      </c>
      <c r="E82" s="1002" t="str">
        <f>'03-03'!L121</f>
        <v>I-I-2019</v>
      </c>
    </row>
    <row r="83" spans="1:5" s="266" customFormat="1" ht="19.149999999999999" customHeight="1" x14ac:dyDescent="0.25">
      <c r="A83" s="275"/>
      <c r="B83" s="1251"/>
      <c r="C83" s="1111"/>
      <c r="D83" s="351" t="s">
        <v>218</v>
      </c>
      <c r="E83" s="351" t="s">
        <v>219</v>
      </c>
    </row>
    <row r="84" spans="1:5" s="266" customFormat="1" ht="9" customHeight="1" x14ac:dyDescent="0.25">
      <c r="A84" s="275"/>
      <c r="B84" s="478"/>
      <c r="C84" s="478"/>
      <c r="D84" s="478"/>
      <c r="E84" s="322"/>
    </row>
    <row r="85" spans="1:5" s="266" customFormat="1" ht="16.899999999999999" customHeight="1" x14ac:dyDescent="0.25">
      <c r="A85" s="275"/>
      <c r="B85" s="737" t="s">
        <v>180</v>
      </c>
      <c r="C85" s="804" t="s">
        <v>308</v>
      </c>
      <c r="D85" s="375">
        <v>116</v>
      </c>
      <c r="E85" s="376">
        <v>611934</v>
      </c>
    </row>
    <row r="86" spans="1:5" s="266" customFormat="1" ht="16.899999999999999" customHeight="1" x14ac:dyDescent="0.25">
      <c r="A86" s="275"/>
      <c r="B86" s="737" t="s">
        <v>181</v>
      </c>
      <c r="C86" s="805" t="s">
        <v>7</v>
      </c>
      <c r="D86" s="375">
        <v>64</v>
      </c>
      <c r="E86" s="376">
        <v>122222</v>
      </c>
    </row>
    <row r="87" spans="1:5" s="266" customFormat="1" ht="16.899999999999999" customHeight="1" x14ac:dyDescent="0.25">
      <c r="A87" s="275"/>
      <c r="B87" s="738" t="s">
        <v>182</v>
      </c>
      <c r="C87" s="805" t="s">
        <v>9</v>
      </c>
      <c r="D87" s="375">
        <v>206</v>
      </c>
      <c r="E87" s="376">
        <v>584419</v>
      </c>
    </row>
    <row r="88" spans="1:5" s="266" customFormat="1" ht="16.899999999999999" customHeight="1" x14ac:dyDescent="0.25">
      <c r="A88" s="275"/>
      <c r="B88" s="738" t="s">
        <v>183</v>
      </c>
      <c r="C88" s="805" t="s">
        <v>11</v>
      </c>
      <c r="D88" s="375">
        <v>0</v>
      </c>
      <c r="E88" s="376">
        <v>0</v>
      </c>
    </row>
    <row r="89" spans="1:5" s="266" customFormat="1" ht="16.899999999999999" customHeight="1" x14ac:dyDescent="0.25">
      <c r="A89" s="275"/>
      <c r="B89" s="737" t="s">
        <v>184</v>
      </c>
      <c r="C89" s="805" t="s">
        <v>13</v>
      </c>
      <c r="D89" s="375">
        <v>0</v>
      </c>
      <c r="E89" s="376">
        <v>0</v>
      </c>
    </row>
    <row r="90" spans="1:5" s="266" customFormat="1" ht="16.899999999999999" customHeight="1" x14ac:dyDescent="0.25">
      <c r="A90" s="275"/>
      <c r="B90" s="738" t="s">
        <v>185</v>
      </c>
      <c r="C90" s="805" t="s">
        <v>15</v>
      </c>
      <c r="D90" s="375">
        <v>1</v>
      </c>
      <c r="E90" s="376">
        <v>5000</v>
      </c>
    </row>
    <row r="91" spans="1:5" s="266" customFormat="1" ht="16.899999999999999" customHeight="1" x14ac:dyDescent="0.25">
      <c r="A91" s="275"/>
      <c r="B91" s="738" t="s">
        <v>186</v>
      </c>
      <c r="C91" s="805" t="s">
        <v>17</v>
      </c>
      <c r="D91" s="375">
        <v>1</v>
      </c>
      <c r="E91" s="376">
        <v>41500</v>
      </c>
    </row>
    <row r="92" spans="1:5" s="266" customFormat="1" ht="16.899999999999999" customHeight="1" x14ac:dyDescent="0.25">
      <c r="A92" s="275"/>
      <c r="B92" s="737" t="s">
        <v>187</v>
      </c>
      <c r="C92" s="805" t="s">
        <v>19</v>
      </c>
      <c r="D92" s="375">
        <v>12</v>
      </c>
      <c r="E92" s="376">
        <v>80074</v>
      </c>
    </row>
    <row r="93" spans="1:5" s="266" customFormat="1" ht="16.899999999999999" customHeight="1" x14ac:dyDescent="0.25">
      <c r="A93" s="275"/>
      <c r="B93" s="738" t="s">
        <v>188</v>
      </c>
      <c r="C93" s="805" t="s">
        <v>309</v>
      </c>
      <c r="D93" s="375">
        <v>36</v>
      </c>
      <c r="E93" s="376">
        <v>1555207</v>
      </c>
    </row>
    <row r="94" spans="1:5" s="266" customFormat="1" ht="16.899999999999999" customHeight="1" x14ac:dyDescent="0.25">
      <c r="A94" s="275"/>
      <c r="B94" s="738" t="s">
        <v>197</v>
      </c>
      <c r="C94" s="805" t="s">
        <v>310</v>
      </c>
      <c r="D94" s="375">
        <v>979</v>
      </c>
      <c r="E94" s="376">
        <v>4788799</v>
      </c>
    </row>
    <row r="95" spans="1:5" s="266" customFormat="1" ht="16.899999999999999" customHeight="1" x14ac:dyDescent="0.25">
      <c r="A95" s="275"/>
      <c r="B95" s="737" t="s">
        <v>198</v>
      </c>
      <c r="C95" s="805" t="s">
        <v>311</v>
      </c>
      <c r="D95" s="375">
        <v>0</v>
      </c>
      <c r="E95" s="376">
        <v>0</v>
      </c>
    </row>
    <row r="96" spans="1:5" s="266" customFormat="1" ht="16.899999999999999" customHeight="1" x14ac:dyDescent="0.25">
      <c r="A96" s="275"/>
      <c r="B96" s="738" t="s">
        <v>199</v>
      </c>
      <c r="C96" s="805" t="s">
        <v>312</v>
      </c>
      <c r="D96" s="375">
        <v>0</v>
      </c>
      <c r="E96" s="376">
        <v>0</v>
      </c>
    </row>
    <row r="97" spans="1:5" s="266" customFormat="1" ht="16.899999999999999" customHeight="1" x14ac:dyDescent="0.25">
      <c r="A97" s="275"/>
      <c r="B97" s="738" t="s">
        <v>200</v>
      </c>
      <c r="C97" s="805" t="s">
        <v>313</v>
      </c>
      <c r="D97" s="375">
        <v>19</v>
      </c>
      <c r="E97" s="376">
        <v>206216</v>
      </c>
    </row>
    <row r="98" spans="1:5" s="266" customFormat="1" ht="16.899999999999999" customHeight="1" x14ac:dyDescent="0.25">
      <c r="A98" s="275"/>
      <c r="B98" s="737" t="s">
        <v>201</v>
      </c>
      <c r="C98" s="325" t="s">
        <v>31</v>
      </c>
      <c r="D98" s="375">
        <v>0</v>
      </c>
      <c r="E98" s="376">
        <v>0</v>
      </c>
    </row>
    <row r="99" spans="1:5" s="266" customFormat="1" ht="16.899999999999999" customHeight="1" x14ac:dyDescent="0.25">
      <c r="A99" s="275"/>
      <c r="B99" s="737" t="s">
        <v>202</v>
      </c>
      <c r="C99" s="325" t="s">
        <v>116</v>
      </c>
      <c r="D99" s="375">
        <v>0</v>
      </c>
      <c r="E99" s="376">
        <v>0</v>
      </c>
    </row>
    <row r="100" spans="1:5" s="266" customFormat="1" ht="16.899999999999999" customHeight="1" x14ac:dyDescent="0.25">
      <c r="A100" s="275"/>
      <c r="B100" s="738" t="s">
        <v>203</v>
      </c>
      <c r="C100" s="325" t="s">
        <v>194</v>
      </c>
      <c r="D100" s="375">
        <v>0</v>
      </c>
      <c r="E100" s="376">
        <v>0</v>
      </c>
    </row>
    <row r="101" spans="1:5" s="266" customFormat="1" ht="16.899999999999999" customHeight="1" x14ac:dyDescent="0.25">
      <c r="A101" s="275"/>
      <c r="B101" s="738" t="s">
        <v>204</v>
      </c>
      <c r="C101" s="325" t="s">
        <v>37</v>
      </c>
      <c r="D101" s="375">
        <v>0</v>
      </c>
      <c r="E101" s="376">
        <v>0</v>
      </c>
    </row>
    <row r="102" spans="1:5" s="266" customFormat="1" ht="16.899999999999999" customHeight="1" x14ac:dyDescent="0.25">
      <c r="A102" s="275"/>
      <c r="B102" s="737" t="s">
        <v>205</v>
      </c>
      <c r="C102" s="325" t="s">
        <v>39</v>
      </c>
      <c r="D102" s="375">
        <v>0</v>
      </c>
      <c r="E102" s="376">
        <v>0</v>
      </c>
    </row>
    <row r="103" spans="1:5" s="266" customFormat="1" ht="19.149999999999999" customHeight="1" x14ac:dyDescent="0.25">
      <c r="A103" s="275"/>
      <c r="B103" s="1338" t="s">
        <v>192</v>
      </c>
      <c r="C103" s="1338"/>
      <c r="D103" s="382">
        <f t="shared" ref="D103" si="6">SUM(D85:D102)</f>
        <v>1434</v>
      </c>
      <c r="E103" s="604">
        <f>SUM(E85:E102)</f>
        <v>7995371</v>
      </c>
    </row>
    <row r="104" spans="1:5" s="266" customFormat="1" ht="9" customHeight="1" x14ac:dyDescent="0.25">
      <c r="A104" s="275"/>
      <c r="B104" s="478"/>
      <c r="C104" s="478"/>
      <c r="D104" s="384"/>
      <c r="E104" s="386"/>
    </row>
    <row r="105" spans="1:5" s="266" customFormat="1" ht="16.899999999999999" customHeight="1" x14ac:dyDescent="0.25">
      <c r="A105" s="275"/>
      <c r="B105" s="739" t="s">
        <v>103</v>
      </c>
      <c r="C105" s="327" t="s">
        <v>41</v>
      </c>
      <c r="D105" s="375">
        <v>1</v>
      </c>
      <c r="E105" s="376">
        <v>1095</v>
      </c>
    </row>
    <row r="106" spans="1:5" s="266" customFormat="1" ht="16.899999999999999" customHeight="1" x14ac:dyDescent="0.25">
      <c r="A106" s="275"/>
      <c r="B106" s="739" t="s">
        <v>314</v>
      </c>
      <c r="C106" s="327" t="s">
        <v>315</v>
      </c>
      <c r="D106" s="375">
        <v>0</v>
      </c>
      <c r="E106" s="376">
        <v>0</v>
      </c>
    </row>
    <row r="107" spans="1:5" s="266" customFormat="1" ht="16.899999999999999" customHeight="1" x14ac:dyDescent="0.25">
      <c r="A107" s="275"/>
      <c r="B107" s="739" t="s">
        <v>101</v>
      </c>
      <c r="C107" s="327" t="s">
        <v>42</v>
      </c>
      <c r="D107" s="375">
        <v>0</v>
      </c>
      <c r="E107" s="376">
        <v>0</v>
      </c>
    </row>
    <row r="108" spans="1:5" s="266" customFormat="1" ht="16.899999999999999" customHeight="1" x14ac:dyDescent="0.25">
      <c r="A108" s="275"/>
      <c r="B108" s="739" t="s">
        <v>102</v>
      </c>
      <c r="C108" s="328" t="s">
        <v>83</v>
      </c>
      <c r="D108" s="375">
        <v>3</v>
      </c>
      <c r="E108" s="376">
        <v>33216</v>
      </c>
    </row>
    <row r="109" spans="1:5" s="266" customFormat="1" ht="16.899999999999999" customHeight="1" x14ac:dyDescent="0.25">
      <c r="A109" s="275"/>
      <c r="B109" s="739" t="s">
        <v>104</v>
      </c>
      <c r="C109" s="327" t="s">
        <v>44</v>
      </c>
      <c r="D109" s="375">
        <v>0</v>
      </c>
      <c r="E109" s="376">
        <v>0</v>
      </c>
    </row>
    <row r="110" spans="1:5" s="266" customFormat="1" ht="19.149999999999999" customHeight="1" x14ac:dyDescent="0.25">
      <c r="A110" s="275"/>
      <c r="B110" s="1338" t="s">
        <v>191</v>
      </c>
      <c r="C110" s="1338"/>
      <c r="D110" s="388">
        <f t="shared" ref="D110" si="7">SUM(D105:D109)</f>
        <v>4</v>
      </c>
      <c r="E110" s="383">
        <f t="shared" ref="E110" si="8">SUM(E105:E109)</f>
        <v>34311</v>
      </c>
    </row>
    <row r="111" spans="1:5" s="266" customFormat="1" ht="9" customHeight="1" x14ac:dyDescent="0.25">
      <c r="A111" s="275"/>
      <c r="B111" s="478"/>
      <c r="C111" s="478"/>
      <c r="D111" s="384"/>
      <c r="E111" s="386"/>
    </row>
    <row r="112" spans="1:5" s="266" customFormat="1" ht="19.149999999999999" customHeight="1" x14ac:dyDescent="0.25">
      <c r="A112" s="275"/>
      <c r="B112" s="1101" t="s">
        <v>196</v>
      </c>
      <c r="C112" s="1101"/>
      <c r="D112" s="382">
        <f t="shared" ref="D112:E112" si="9">SUM(D103+D110)</f>
        <v>1438</v>
      </c>
      <c r="E112" s="383">
        <f t="shared" si="9"/>
        <v>8029682</v>
      </c>
    </row>
    <row r="113" spans="1:6" s="266" customFormat="1" ht="12" customHeight="1" x14ac:dyDescent="0.25">
      <c r="A113" s="275"/>
      <c r="B113" s="420"/>
      <c r="C113" s="420"/>
      <c r="D113" s="437"/>
      <c r="E113" s="386"/>
    </row>
    <row r="114" spans="1:6" s="266" customFormat="1" ht="12" customHeight="1" x14ac:dyDescent="0.25">
      <c r="A114" s="275"/>
      <c r="B114" s="420"/>
      <c r="C114" s="420"/>
      <c r="D114" s="410"/>
      <c r="E114" s="418"/>
    </row>
    <row r="115" spans="1:6" s="266" customFormat="1" ht="12" customHeight="1" x14ac:dyDescent="0.25">
      <c r="A115" s="275"/>
      <c r="B115" s="420"/>
      <c r="C115" s="420"/>
      <c r="D115" s="437"/>
      <c r="E115" s="386"/>
    </row>
    <row r="116" spans="1:6" s="266" customFormat="1" ht="31.5" customHeight="1" x14ac:dyDescent="0.25">
      <c r="A116" s="275"/>
      <c r="B116" s="1102" t="s">
        <v>285</v>
      </c>
      <c r="C116" s="1102"/>
      <c r="D116" s="1102"/>
      <c r="E116" s="1102"/>
      <c r="F116" s="1102"/>
    </row>
    <row r="117" spans="1:6" s="266" customFormat="1" ht="18" customHeight="1" x14ac:dyDescent="0.25">
      <c r="A117" s="275"/>
      <c r="B117" s="1249" t="s">
        <v>193</v>
      </c>
      <c r="C117" s="1109" t="s">
        <v>190</v>
      </c>
      <c r="D117" s="1340" t="s">
        <v>331</v>
      </c>
      <c r="E117" s="1342"/>
    </row>
    <row r="118" spans="1:6" s="266" customFormat="1" ht="15.6" customHeight="1" x14ac:dyDescent="0.25">
      <c r="A118" s="275"/>
      <c r="B118" s="1250"/>
      <c r="C118" s="1110"/>
      <c r="D118" s="1010" t="s">
        <v>2</v>
      </c>
      <c r="E118" s="1010" t="s">
        <v>3</v>
      </c>
    </row>
    <row r="119" spans="1:6" s="266" customFormat="1" ht="19.149999999999999" customHeight="1" x14ac:dyDescent="0.25">
      <c r="A119" s="275"/>
      <c r="B119" s="1250"/>
      <c r="C119" s="1110"/>
      <c r="D119" s="1002" t="str">
        <f>'03-03'!L121</f>
        <v>I-I-2019</v>
      </c>
      <c r="E119" s="1002" t="str">
        <f>D119</f>
        <v>I-I-2019</v>
      </c>
    </row>
    <row r="120" spans="1:6" s="266" customFormat="1" ht="19.149999999999999" customHeight="1" x14ac:dyDescent="0.25">
      <c r="A120" s="275"/>
      <c r="B120" s="1251"/>
      <c r="C120" s="1111"/>
      <c r="D120" s="351" t="s">
        <v>218</v>
      </c>
      <c r="E120" s="351" t="s">
        <v>219</v>
      </c>
    </row>
    <row r="121" spans="1:6" s="266" customFormat="1" ht="8.4499999999999993" customHeight="1" x14ac:dyDescent="0.25">
      <c r="A121" s="275"/>
      <c r="B121" s="478"/>
      <c r="C121" s="478"/>
      <c r="D121" s="478"/>
      <c r="E121" s="322"/>
    </row>
    <row r="122" spans="1:6" s="266" customFormat="1" ht="16.149999999999999" customHeight="1" x14ac:dyDescent="0.25">
      <c r="A122" s="275"/>
      <c r="B122" s="737" t="s">
        <v>180</v>
      </c>
      <c r="C122" s="804" t="s">
        <v>308</v>
      </c>
      <c r="D122" s="375">
        <v>2736</v>
      </c>
      <c r="E122" s="376">
        <v>5747512</v>
      </c>
    </row>
    <row r="123" spans="1:6" s="266" customFormat="1" ht="16.149999999999999" customHeight="1" x14ac:dyDescent="0.25">
      <c r="A123" s="275"/>
      <c r="B123" s="737" t="s">
        <v>181</v>
      </c>
      <c r="C123" s="805" t="s">
        <v>7</v>
      </c>
      <c r="D123" s="375">
        <v>230</v>
      </c>
      <c r="E123" s="376">
        <v>301216</v>
      </c>
    </row>
    <row r="124" spans="1:6" s="266" customFormat="1" ht="16.149999999999999" customHeight="1" x14ac:dyDescent="0.25">
      <c r="A124" s="275"/>
      <c r="B124" s="738" t="s">
        <v>182</v>
      </c>
      <c r="C124" s="805" t="s">
        <v>9</v>
      </c>
      <c r="D124" s="375">
        <v>5096</v>
      </c>
      <c r="E124" s="376">
        <v>11685753</v>
      </c>
    </row>
    <row r="125" spans="1:6" s="266" customFormat="1" ht="16.149999999999999" customHeight="1" x14ac:dyDescent="0.25">
      <c r="A125" s="275"/>
      <c r="B125" s="738" t="s">
        <v>183</v>
      </c>
      <c r="C125" s="805" t="s">
        <v>11</v>
      </c>
      <c r="D125" s="375">
        <v>0</v>
      </c>
      <c r="E125" s="376">
        <v>0</v>
      </c>
    </row>
    <row r="126" spans="1:6" s="266" customFormat="1" ht="16.149999999999999" customHeight="1" x14ac:dyDescent="0.25">
      <c r="A126" s="275"/>
      <c r="B126" s="737" t="s">
        <v>184</v>
      </c>
      <c r="C126" s="805" t="s">
        <v>13</v>
      </c>
      <c r="D126" s="375">
        <v>0</v>
      </c>
      <c r="E126" s="376">
        <v>0</v>
      </c>
    </row>
    <row r="127" spans="1:6" s="266" customFormat="1" ht="16.149999999999999" customHeight="1" x14ac:dyDescent="0.25">
      <c r="A127" s="275"/>
      <c r="B127" s="738" t="s">
        <v>185</v>
      </c>
      <c r="C127" s="805" t="s">
        <v>15</v>
      </c>
      <c r="D127" s="375">
        <v>3</v>
      </c>
      <c r="E127" s="376">
        <v>10100</v>
      </c>
    </row>
    <row r="128" spans="1:6" s="266" customFormat="1" ht="16.149999999999999" customHeight="1" x14ac:dyDescent="0.25">
      <c r="A128" s="275"/>
      <c r="B128" s="738" t="s">
        <v>186</v>
      </c>
      <c r="C128" s="805" t="s">
        <v>17</v>
      </c>
      <c r="D128" s="375">
        <v>19</v>
      </c>
      <c r="E128" s="376">
        <v>107475</v>
      </c>
    </row>
    <row r="129" spans="1:5" s="266" customFormat="1" ht="16.149999999999999" customHeight="1" x14ac:dyDescent="0.25">
      <c r="A129" s="275"/>
      <c r="B129" s="737" t="s">
        <v>187</v>
      </c>
      <c r="C129" s="805" t="s">
        <v>19</v>
      </c>
      <c r="D129" s="375">
        <v>521</v>
      </c>
      <c r="E129" s="376">
        <v>8303544</v>
      </c>
    </row>
    <row r="130" spans="1:5" s="266" customFormat="1" ht="16.149999999999999" customHeight="1" x14ac:dyDescent="0.25">
      <c r="A130" s="275"/>
      <c r="B130" s="738" t="s">
        <v>188</v>
      </c>
      <c r="C130" s="805" t="s">
        <v>309</v>
      </c>
      <c r="D130" s="375">
        <v>793</v>
      </c>
      <c r="E130" s="376">
        <v>4060880</v>
      </c>
    </row>
    <row r="131" spans="1:5" s="266" customFormat="1" ht="16.149999999999999" customHeight="1" x14ac:dyDescent="0.25">
      <c r="A131" s="275"/>
      <c r="B131" s="738" t="s">
        <v>197</v>
      </c>
      <c r="C131" s="805" t="s">
        <v>310</v>
      </c>
      <c r="D131" s="375">
        <v>11634</v>
      </c>
      <c r="E131" s="376">
        <v>71845855</v>
      </c>
    </row>
    <row r="132" spans="1:5" s="266" customFormat="1" ht="16.149999999999999" customHeight="1" x14ac:dyDescent="0.25">
      <c r="A132" s="275"/>
      <c r="B132" s="737" t="s">
        <v>198</v>
      </c>
      <c r="C132" s="805" t="s">
        <v>311</v>
      </c>
      <c r="D132" s="375">
        <v>0</v>
      </c>
      <c r="E132" s="376">
        <v>0</v>
      </c>
    </row>
    <row r="133" spans="1:5" s="266" customFormat="1" ht="16.149999999999999" customHeight="1" x14ac:dyDescent="0.25">
      <c r="A133" s="275"/>
      <c r="B133" s="738" t="s">
        <v>199</v>
      </c>
      <c r="C133" s="805" t="s">
        <v>312</v>
      </c>
      <c r="D133" s="375">
        <v>0</v>
      </c>
      <c r="E133" s="376">
        <v>0</v>
      </c>
    </row>
    <row r="134" spans="1:5" s="266" customFormat="1" ht="16.149999999999999" customHeight="1" x14ac:dyDescent="0.25">
      <c r="A134" s="275"/>
      <c r="B134" s="738" t="s">
        <v>200</v>
      </c>
      <c r="C134" s="805" t="s">
        <v>313</v>
      </c>
      <c r="D134" s="375">
        <v>256</v>
      </c>
      <c r="E134" s="376">
        <v>2039789</v>
      </c>
    </row>
    <row r="135" spans="1:5" s="266" customFormat="1" ht="16.149999999999999" customHeight="1" x14ac:dyDescent="0.25">
      <c r="A135" s="275"/>
      <c r="B135" s="737" t="s">
        <v>201</v>
      </c>
      <c r="C135" s="325" t="s">
        <v>31</v>
      </c>
      <c r="D135" s="375">
        <v>221</v>
      </c>
      <c r="E135" s="376">
        <v>656098</v>
      </c>
    </row>
    <row r="136" spans="1:5" s="266" customFormat="1" ht="16.149999999999999" customHeight="1" x14ac:dyDescent="0.25">
      <c r="A136" s="275"/>
      <c r="B136" s="737" t="s">
        <v>202</v>
      </c>
      <c r="C136" s="325" t="s">
        <v>116</v>
      </c>
      <c r="D136" s="375">
        <v>19</v>
      </c>
      <c r="E136" s="376">
        <v>37751</v>
      </c>
    </row>
    <row r="137" spans="1:5" s="266" customFormat="1" ht="16.149999999999999" customHeight="1" x14ac:dyDescent="0.25">
      <c r="A137" s="275"/>
      <c r="B137" s="738" t="s">
        <v>203</v>
      </c>
      <c r="C137" s="325" t="s">
        <v>194</v>
      </c>
      <c r="D137" s="375">
        <v>33</v>
      </c>
      <c r="E137" s="376">
        <v>182289</v>
      </c>
    </row>
    <row r="138" spans="1:5" s="266" customFormat="1" ht="16.149999999999999" customHeight="1" x14ac:dyDescent="0.25">
      <c r="A138" s="275"/>
      <c r="B138" s="738" t="s">
        <v>204</v>
      </c>
      <c r="C138" s="325" t="s">
        <v>37</v>
      </c>
      <c r="D138" s="375">
        <v>0</v>
      </c>
      <c r="E138" s="376">
        <v>0</v>
      </c>
    </row>
    <row r="139" spans="1:5" s="266" customFormat="1" ht="16.149999999999999" customHeight="1" x14ac:dyDescent="0.25">
      <c r="A139" s="275"/>
      <c r="B139" s="737" t="s">
        <v>205</v>
      </c>
      <c r="C139" s="325" t="s">
        <v>39</v>
      </c>
      <c r="D139" s="375">
        <v>109</v>
      </c>
      <c r="E139" s="376">
        <v>1014</v>
      </c>
    </row>
    <row r="140" spans="1:5" s="266" customFormat="1" ht="19.149999999999999" customHeight="1" x14ac:dyDescent="0.25">
      <c r="A140" s="275"/>
      <c r="B140" s="1338" t="s">
        <v>192</v>
      </c>
      <c r="C140" s="1338"/>
      <c r="D140" s="382">
        <f t="shared" ref="D140:E140" si="10">SUM(D122:D139)</f>
        <v>21670</v>
      </c>
      <c r="E140" s="383">
        <f t="shared" si="10"/>
        <v>104979276</v>
      </c>
    </row>
    <row r="141" spans="1:5" s="266" customFormat="1" ht="8.4499999999999993" customHeight="1" x14ac:dyDescent="0.25">
      <c r="A141" s="275"/>
      <c r="B141" s="478"/>
      <c r="C141" s="478"/>
      <c r="D141" s="384"/>
      <c r="E141" s="386"/>
    </row>
    <row r="142" spans="1:5" s="266" customFormat="1" ht="16.149999999999999" customHeight="1" x14ac:dyDescent="0.25">
      <c r="A142" s="275"/>
      <c r="B142" s="739" t="s">
        <v>103</v>
      </c>
      <c r="C142" s="327" t="s">
        <v>41</v>
      </c>
      <c r="D142" s="375">
        <v>436</v>
      </c>
      <c r="E142" s="376">
        <v>3073926</v>
      </c>
    </row>
    <row r="143" spans="1:5" s="266" customFormat="1" ht="16.149999999999999" customHeight="1" x14ac:dyDescent="0.25">
      <c r="A143" s="275"/>
      <c r="B143" s="739" t="s">
        <v>314</v>
      </c>
      <c r="C143" s="327" t="s">
        <v>315</v>
      </c>
      <c r="D143" s="375">
        <v>0</v>
      </c>
      <c r="E143" s="376">
        <v>0</v>
      </c>
    </row>
    <row r="144" spans="1:5" s="266" customFormat="1" ht="16.149999999999999" customHeight="1" x14ac:dyDescent="0.25">
      <c r="A144" s="275"/>
      <c r="B144" s="739" t="s">
        <v>101</v>
      </c>
      <c r="C144" s="327" t="s">
        <v>42</v>
      </c>
      <c r="D144" s="375">
        <v>42</v>
      </c>
      <c r="E144" s="376">
        <v>0</v>
      </c>
    </row>
    <row r="145" spans="1:5" s="266" customFormat="1" ht="16.149999999999999" customHeight="1" x14ac:dyDescent="0.25">
      <c r="A145" s="275"/>
      <c r="B145" s="739" t="s">
        <v>102</v>
      </c>
      <c r="C145" s="328" t="s">
        <v>83</v>
      </c>
      <c r="D145" s="375">
        <v>589</v>
      </c>
      <c r="E145" s="376">
        <v>889724</v>
      </c>
    </row>
    <row r="146" spans="1:5" s="266" customFormat="1" ht="16.149999999999999" customHeight="1" x14ac:dyDescent="0.25">
      <c r="A146" s="275"/>
      <c r="B146" s="739" t="s">
        <v>104</v>
      </c>
      <c r="C146" s="623" t="s">
        <v>44</v>
      </c>
      <c r="D146" s="375">
        <v>0</v>
      </c>
      <c r="E146" s="376">
        <v>0</v>
      </c>
    </row>
    <row r="147" spans="1:5" s="266" customFormat="1" ht="19.149999999999999" customHeight="1" x14ac:dyDescent="0.25">
      <c r="A147" s="275"/>
      <c r="B147" s="1338" t="s">
        <v>191</v>
      </c>
      <c r="C147" s="1338"/>
      <c r="D147" s="388">
        <f t="shared" ref="D147" si="11">SUM(D142:D146)</f>
        <v>1067</v>
      </c>
      <c r="E147" s="383">
        <f>SUM(E142:E146)</f>
        <v>3963650</v>
      </c>
    </row>
    <row r="148" spans="1:5" s="266" customFormat="1" ht="8.4499999999999993" customHeight="1" x14ac:dyDescent="0.25">
      <c r="A148" s="275"/>
      <c r="B148" s="478"/>
      <c r="C148" s="478"/>
      <c r="D148" s="526"/>
      <c r="E148" s="526"/>
    </row>
    <row r="149" spans="1:5" s="266" customFormat="1" ht="19.149999999999999" customHeight="1" x14ac:dyDescent="0.25">
      <c r="A149" s="275"/>
      <c r="B149" s="1101" t="s">
        <v>196</v>
      </c>
      <c r="C149" s="1101"/>
      <c r="D149" s="382">
        <f t="shared" ref="D149:E149" si="12">SUM(D140+D147)</f>
        <v>22737</v>
      </c>
      <c r="E149" s="383">
        <f t="shared" si="12"/>
        <v>108942926</v>
      </c>
    </row>
    <row r="150" spans="1:5" s="269" customFormat="1" ht="16.149999999999999" hidden="1" customHeight="1" x14ac:dyDescent="0.25">
      <c r="A150" s="293"/>
      <c r="B150" s="478"/>
      <c r="C150" s="478"/>
      <c r="D150" s="384"/>
      <c r="E150" s="386"/>
    </row>
    <row r="151" spans="1:5" s="269" customFormat="1" ht="16.149999999999999" hidden="1" customHeight="1" x14ac:dyDescent="0.25">
      <c r="A151" s="266"/>
      <c r="B151" s="1101" t="s">
        <v>196</v>
      </c>
      <c r="C151" s="1101"/>
      <c r="D151" s="382" t="e">
        <f>SUM(D103+#REF!)</f>
        <v>#REF!</v>
      </c>
      <c r="E151" s="383" t="e">
        <f>SUM(E103+#REF!)</f>
        <v>#REF!</v>
      </c>
    </row>
    <row r="152" spans="1:5" s="269" customFormat="1" ht="16.149999999999999" hidden="1" customHeight="1" x14ac:dyDescent="0.25">
      <c r="A152" s="266"/>
      <c r="B152" s="288" t="s">
        <v>59</v>
      </c>
      <c r="C152" s="471" t="s">
        <v>164</v>
      </c>
      <c r="D152" s="471"/>
      <c r="E152" s="296">
        <v>461676</v>
      </c>
    </row>
    <row r="153" spans="1:5" s="269" customFormat="1" ht="16.149999999999999" hidden="1" customHeight="1" x14ac:dyDescent="0.25">
      <c r="A153" s="266"/>
      <c r="B153" s="287" t="s">
        <v>61</v>
      </c>
      <c r="C153" s="471" t="s">
        <v>165</v>
      </c>
      <c r="D153" s="471"/>
      <c r="E153" s="296">
        <v>23055191.170000002</v>
      </c>
    </row>
    <row r="154" spans="1:5" s="269" customFormat="1" ht="16.149999999999999" hidden="1" customHeight="1" x14ac:dyDescent="0.25">
      <c r="A154" s="266"/>
      <c r="B154" s="288" t="s">
        <v>63</v>
      </c>
      <c r="C154" s="471" t="s">
        <v>166</v>
      </c>
      <c r="D154" s="471"/>
      <c r="E154" s="296">
        <v>28593196.580000006</v>
      </c>
    </row>
    <row r="155" spans="1:5" s="269" customFormat="1" ht="16.149999999999999" hidden="1" customHeight="1" x14ac:dyDescent="0.25">
      <c r="A155" s="266"/>
      <c r="B155" s="288" t="s">
        <v>65</v>
      </c>
      <c r="C155" s="471" t="s">
        <v>167</v>
      </c>
      <c r="D155" s="471"/>
      <c r="E155" s="296">
        <v>5103729.7000000263</v>
      </c>
    </row>
    <row r="156" spans="1:5" s="269" customFormat="1" ht="16.149999999999999" hidden="1" customHeight="1" x14ac:dyDescent="0.25">
      <c r="A156" s="266"/>
      <c r="B156" s="266"/>
      <c r="C156" s="266"/>
      <c r="D156" s="266"/>
    </row>
    <row r="157" spans="1:5" s="269" customFormat="1" ht="16.149999999999999" hidden="1" customHeight="1" x14ac:dyDescent="0.25">
      <c r="A157" s="266"/>
      <c r="B157" s="266"/>
      <c r="C157" s="266"/>
      <c r="D157" s="266"/>
    </row>
    <row r="158" spans="1:5" s="269" customFormat="1" ht="16.149999999999999" hidden="1" customHeight="1" x14ac:dyDescent="0.25">
      <c r="A158" s="266"/>
      <c r="B158" s="266"/>
      <c r="C158" s="266"/>
      <c r="D158" s="266"/>
    </row>
    <row r="159" spans="1:5" s="269" customFormat="1" ht="16.149999999999999" hidden="1" customHeight="1" x14ac:dyDescent="0.25">
      <c r="A159" s="266"/>
      <c r="B159" s="266"/>
      <c r="C159" s="266"/>
      <c r="D159" s="266"/>
    </row>
    <row r="160" spans="1:5" s="269" customFormat="1" ht="16.149999999999999" hidden="1" customHeight="1" x14ac:dyDescent="0.25">
      <c r="A160" s="266"/>
      <c r="B160" s="266"/>
      <c r="C160" s="266"/>
      <c r="D160" s="266"/>
    </row>
    <row r="161" spans="1:5" s="269" customFormat="1" ht="16.149999999999999" hidden="1" customHeight="1" x14ac:dyDescent="0.25">
      <c r="A161" s="266"/>
      <c r="B161" s="266"/>
      <c r="C161" s="266"/>
      <c r="D161" s="266"/>
    </row>
    <row r="162" spans="1:5" s="269" customFormat="1" ht="16.149999999999999" hidden="1" customHeight="1" x14ac:dyDescent="0.25">
      <c r="A162" s="266"/>
      <c r="B162" s="266"/>
      <c r="C162" s="266"/>
      <c r="D162" s="266"/>
    </row>
    <row r="163" spans="1:5" s="269" customFormat="1" ht="16.149999999999999" hidden="1" customHeight="1" x14ac:dyDescent="0.25">
      <c r="A163" s="266"/>
      <c r="B163" s="266"/>
      <c r="C163" s="266"/>
      <c r="D163" s="266"/>
    </row>
    <row r="164" spans="1:5" s="269" customFormat="1" ht="16.149999999999999" hidden="1" customHeight="1" x14ac:dyDescent="0.25">
      <c r="A164" s="266"/>
      <c r="B164" s="266"/>
      <c r="C164" s="266"/>
      <c r="D164" s="266"/>
    </row>
    <row r="165" spans="1:5" s="269" customFormat="1" ht="16.149999999999999" hidden="1" customHeight="1" x14ac:dyDescent="0.25">
      <c r="A165" s="266"/>
      <c r="B165" s="266"/>
      <c r="C165" s="266"/>
      <c r="D165" s="266"/>
    </row>
    <row r="166" spans="1:5" s="269" customFormat="1" ht="16.149999999999999" hidden="1" customHeight="1" x14ac:dyDescent="0.25">
      <c r="A166" s="266"/>
      <c r="B166" s="266"/>
      <c r="C166" s="266"/>
      <c r="D166" s="266"/>
    </row>
    <row r="167" spans="1:5" s="269" customFormat="1" ht="16.149999999999999" hidden="1" customHeight="1" x14ac:dyDescent="0.25">
      <c r="A167" s="266"/>
      <c r="B167" s="266"/>
      <c r="C167" s="266"/>
      <c r="D167" s="266"/>
    </row>
    <row r="168" spans="1:5" s="269" customFormat="1" ht="16.149999999999999" hidden="1" customHeight="1" x14ac:dyDescent="0.25">
      <c r="A168" s="266"/>
      <c r="B168" s="266"/>
      <c r="C168" s="266"/>
      <c r="D168" s="266"/>
    </row>
    <row r="169" spans="1:5" s="269" customFormat="1" ht="16.149999999999999" hidden="1" customHeight="1" x14ac:dyDescent="0.25">
      <c r="A169" s="282"/>
      <c r="B169" s="282"/>
      <c r="C169" s="282"/>
      <c r="D169" s="282"/>
      <c r="E169" s="271"/>
    </row>
    <row r="170" spans="1:5" s="269" customFormat="1" ht="16.149999999999999" hidden="1" customHeight="1" x14ac:dyDescent="0.25">
      <c r="A170" s="282"/>
      <c r="B170" s="282"/>
      <c r="C170" s="282"/>
      <c r="D170" s="282"/>
      <c r="E170" s="271"/>
    </row>
    <row r="171" spans="1:5" s="269" customFormat="1" ht="16.149999999999999" hidden="1" customHeight="1" x14ac:dyDescent="0.25">
      <c r="A171" s="282"/>
      <c r="B171" s="282"/>
      <c r="C171" s="282"/>
      <c r="D171" s="282"/>
      <c r="E171" s="271"/>
    </row>
    <row r="172" spans="1:5" s="269" customFormat="1" ht="16.149999999999999" hidden="1" customHeight="1" x14ac:dyDescent="0.25">
      <c r="A172" s="282"/>
      <c r="B172" s="282"/>
      <c r="C172" s="282"/>
      <c r="D172" s="282"/>
      <c r="E172" s="271"/>
    </row>
    <row r="173" spans="1:5" s="269" customFormat="1" ht="16.149999999999999" hidden="1" customHeight="1" x14ac:dyDescent="0.25">
      <c r="A173" s="282"/>
      <c r="B173" s="282"/>
      <c r="C173" s="282"/>
      <c r="D173" s="282"/>
      <c r="E173" s="271"/>
    </row>
    <row r="174" spans="1:5" s="269" customFormat="1" ht="16.149999999999999" hidden="1" customHeight="1" x14ac:dyDescent="0.25">
      <c r="A174" s="282"/>
      <c r="B174" s="282"/>
      <c r="C174" s="282"/>
      <c r="D174" s="282"/>
      <c r="E174" s="271"/>
    </row>
    <row r="175" spans="1:5" s="269" customFormat="1" ht="16.149999999999999" hidden="1" customHeight="1" x14ac:dyDescent="0.25">
      <c r="A175" s="282"/>
      <c r="B175" s="282"/>
      <c r="C175" s="282"/>
      <c r="D175" s="282"/>
      <c r="E175" s="271"/>
    </row>
    <row r="176" spans="1:5" s="269" customFormat="1" ht="16.149999999999999" hidden="1" customHeight="1" x14ac:dyDescent="0.25">
      <c r="A176" s="282"/>
      <c r="B176" s="282"/>
      <c r="C176" s="282"/>
      <c r="D176" s="282"/>
      <c r="E176" s="271"/>
    </row>
    <row r="177" spans="1:16" s="269" customFormat="1" ht="16.149999999999999" hidden="1" customHeight="1" x14ac:dyDescent="0.25">
      <c r="A177" s="282"/>
      <c r="B177" s="282"/>
      <c r="C177" s="282"/>
      <c r="D177" s="282"/>
      <c r="E177" s="271"/>
    </row>
    <row r="178" spans="1:16" s="269" customFormat="1" ht="16.149999999999999" hidden="1" customHeight="1" x14ac:dyDescent="0.25">
      <c r="A178" s="282"/>
      <c r="B178" s="282"/>
      <c r="C178" s="282"/>
      <c r="D178" s="282"/>
      <c r="E178" s="271"/>
    </row>
    <row r="179" spans="1:16" s="269" customFormat="1" ht="16.149999999999999" hidden="1" customHeight="1" x14ac:dyDescent="0.25">
      <c r="A179" s="282"/>
      <c r="B179" s="282"/>
      <c r="C179" s="282"/>
      <c r="D179" s="282"/>
      <c r="E179" s="271"/>
    </row>
    <row r="180" spans="1:16" s="269" customFormat="1" ht="16.149999999999999" hidden="1" customHeight="1" x14ac:dyDescent="0.25">
      <c r="A180" s="282"/>
      <c r="B180" s="282"/>
      <c r="C180" s="282"/>
      <c r="D180" s="282"/>
      <c r="E180" s="271"/>
    </row>
    <row r="181" spans="1:16" s="269" customFormat="1" ht="16.149999999999999" hidden="1" customHeight="1" x14ac:dyDescent="0.25">
      <c r="A181" s="282"/>
      <c r="B181" s="282"/>
      <c r="C181" s="282"/>
      <c r="D181" s="282"/>
      <c r="E181" s="271"/>
    </row>
    <row r="182" spans="1:16" s="269" customFormat="1" ht="16.149999999999999" hidden="1" customHeight="1" x14ac:dyDescent="0.25">
      <c r="A182" s="282"/>
      <c r="B182" s="282"/>
      <c r="C182" s="282"/>
      <c r="D182" s="282"/>
      <c r="E182" s="271"/>
    </row>
    <row r="183" spans="1:16" s="269" customFormat="1" ht="16.149999999999999" hidden="1" customHeight="1" x14ac:dyDescent="0.25">
      <c r="A183" s="282"/>
      <c r="B183" s="282"/>
      <c r="C183" s="282"/>
      <c r="D183" s="282"/>
      <c r="E183" s="271"/>
    </row>
    <row r="184" spans="1:16" s="269" customFormat="1" ht="16.149999999999999" hidden="1" customHeight="1" x14ac:dyDescent="0.25">
      <c r="A184" s="282"/>
      <c r="B184" s="282"/>
      <c r="C184" s="282"/>
      <c r="D184" s="282"/>
      <c r="E184" s="271"/>
    </row>
    <row r="185" spans="1:16" s="269" customFormat="1" ht="16.149999999999999" hidden="1" customHeight="1" x14ac:dyDescent="0.25">
      <c r="A185" s="282"/>
      <c r="B185" s="282"/>
      <c r="C185" s="282"/>
      <c r="D185" s="282"/>
      <c r="E185" s="271"/>
    </row>
    <row r="186" spans="1:16" s="269" customFormat="1" ht="16.149999999999999" hidden="1" customHeight="1" x14ac:dyDescent="0.25">
      <c r="A186" s="282"/>
      <c r="B186" s="282"/>
      <c r="C186" s="282"/>
      <c r="D186" s="282"/>
      <c r="E186" s="271"/>
    </row>
    <row r="187" spans="1:16" s="282" customFormat="1" ht="16.149999999999999" hidden="1" customHeight="1" x14ac:dyDescent="0.25">
      <c r="E187" s="271"/>
      <c r="F187" s="269"/>
      <c r="G187" s="269"/>
      <c r="H187" s="269"/>
      <c r="I187" s="269"/>
      <c r="J187" s="269"/>
      <c r="K187" s="269"/>
      <c r="L187" s="269"/>
      <c r="M187" s="269"/>
      <c r="N187" s="269"/>
      <c r="O187" s="269"/>
      <c r="P187" s="269"/>
    </row>
    <row r="188" spans="1:16" s="282" customFormat="1" ht="16.149999999999999" hidden="1" customHeight="1" x14ac:dyDescent="0.25">
      <c r="E188" s="271"/>
      <c r="F188" s="269"/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</row>
    <row r="189" spans="1:16" s="282" customFormat="1" ht="16.149999999999999" hidden="1" customHeight="1" x14ac:dyDescent="0.25">
      <c r="E189" s="271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</row>
    <row r="190" spans="1:16" s="282" customFormat="1" ht="16.149999999999999" hidden="1" customHeight="1" x14ac:dyDescent="0.25">
      <c r="E190" s="271"/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</row>
    <row r="191" spans="1:16" s="282" customFormat="1" ht="16.149999999999999" hidden="1" customHeight="1" x14ac:dyDescent="0.25">
      <c r="E191" s="271"/>
      <c r="F191" s="269"/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</row>
    <row r="192" spans="1:16" s="282" customFormat="1" ht="16.149999999999999" hidden="1" customHeight="1" x14ac:dyDescent="0.25">
      <c r="E192" s="271"/>
      <c r="F192" s="269"/>
      <c r="G192" s="269"/>
      <c r="H192" s="269"/>
      <c r="I192" s="269"/>
      <c r="J192" s="269"/>
      <c r="K192" s="269"/>
      <c r="L192" s="269"/>
      <c r="M192" s="269"/>
      <c r="N192" s="269"/>
      <c r="O192" s="269"/>
      <c r="P192" s="269"/>
    </row>
    <row r="193" spans="5:16" s="282" customFormat="1" ht="16.149999999999999" hidden="1" customHeight="1" x14ac:dyDescent="0.25">
      <c r="E193" s="271"/>
      <c r="F193" s="269"/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</row>
    <row r="194" spans="5:16" s="282" customFormat="1" ht="16.149999999999999" hidden="1" customHeight="1" x14ac:dyDescent="0.25">
      <c r="E194" s="271"/>
      <c r="F194" s="269"/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</row>
    <row r="195" spans="5:16" s="282" customFormat="1" ht="16.149999999999999" hidden="1" customHeight="1" x14ac:dyDescent="0.25">
      <c r="E195" s="271"/>
      <c r="F195" s="269"/>
      <c r="G195" s="269"/>
      <c r="H195" s="269"/>
      <c r="I195" s="269"/>
      <c r="J195" s="269"/>
      <c r="K195" s="269"/>
      <c r="L195" s="269"/>
      <c r="M195" s="269"/>
      <c r="N195" s="269"/>
      <c r="O195" s="269"/>
      <c r="P195" s="269"/>
    </row>
    <row r="196" spans="5:16" s="282" customFormat="1" ht="16.149999999999999" hidden="1" customHeight="1" x14ac:dyDescent="0.25">
      <c r="E196" s="271"/>
      <c r="F196" s="269"/>
      <c r="G196" s="269"/>
      <c r="H196" s="269"/>
      <c r="I196" s="269"/>
      <c r="J196" s="269"/>
      <c r="K196" s="269"/>
      <c r="L196" s="269"/>
      <c r="M196" s="269"/>
      <c r="N196" s="269"/>
      <c r="O196" s="269"/>
      <c r="P196" s="269"/>
    </row>
    <row r="197" spans="5:16" s="282" customFormat="1" ht="16.149999999999999" hidden="1" customHeight="1" x14ac:dyDescent="0.25">
      <c r="E197" s="271"/>
      <c r="F197" s="269"/>
      <c r="G197" s="269"/>
      <c r="H197" s="269"/>
      <c r="I197" s="269"/>
      <c r="J197" s="269"/>
      <c r="K197" s="269"/>
      <c r="L197" s="269"/>
      <c r="M197" s="269"/>
      <c r="N197" s="269"/>
      <c r="O197" s="269"/>
      <c r="P197" s="269"/>
    </row>
    <row r="198" spans="5:16" s="282" customFormat="1" ht="16.149999999999999" hidden="1" customHeight="1" x14ac:dyDescent="0.25">
      <c r="E198" s="271"/>
      <c r="F198" s="269"/>
      <c r="G198" s="269"/>
      <c r="H198" s="269"/>
      <c r="I198" s="269"/>
      <c r="J198" s="269"/>
      <c r="K198" s="269"/>
      <c r="L198" s="269"/>
      <c r="M198" s="269"/>
      <c r="N198" s="269"/>
      <c r="O198" s="269"/>
      <c r="P198" s="269"/>
    </row>
    <row r="199" spans="5:16" s="282" customFormat="1" ht="16.149999999999999" hidden="1" customHeight="1" x14ac:dyDescent="0.25">
      <c r="E199" s="271"/>
      <c r="F199" s="269"/>
      <c r="G199" s="269"/>
      <c r="H199" s="269"/>
      <c r="I199" s="269"/>
      <c r="J199" s="269"/>
      <c r="K199" s="269"/>
      <c r="L199" s="269"/>
      <c r="M199" s="269"/>
      <c r="N199" s="269"/>
      <c r="O199" s="269"/>
      <c r="P199" s="269"/>
    </row>
    <row r="200" spans="5:16" s="282" customFormat="1" ht="16.149999999999999" hidden="1" customHeight="1" x14ac:dyDescent="0.25">
      <c r="E200" s="271"/>
      <c r="F200" s="269"/>
      <c r="G200" s="269"/>
      <c r="H200" s="269"/>
      <c r="I200" s="269"/>
      <c r="J200" s="269"/>
      <c r="K200" s="269"/>
      <c r="L200" s="269"/>
      <c r="M200" s="269"/>
      <c r="N200" s="269"/>
      <c r="O200" s="269"/>
      <c r="P200" s="269"/>
    </row>
    <row r="201" spans="5:16" s="282" customFormat="1" ht="16.149999999999999" hidden="1" customHeight="1" x14ac:dyDescent="0.25">
      <c r="E201" s="271"/>
      <c r="F201" s="269"/>
      <c r="G201" s="269"/>
      <c r="H201" s="269"/>
      <c r="I201" s="269"/>
      <c r="J201" s="269"/>
      <c r="K201" s="269"/>
      <c r="L201" s="269"/>
      <c r="M201" s="269"/>
      <c r="N201" s="269"/>
      <c r="O201" s="269"/>
      <c r="P201" s="269"/>
    </row>
    <row r="202" spans="5:16" s="282" customFormat="1" ht="16.149999999999999" hidden="1" customHeight="1" x14ac:dyDescent="0.25">
      <c r="E202" s="271"/>
      <c r="F202" s="269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</row>
    <row r="203" spans="5:16" s="282" customFormat="1" ht="16.149999999999999" hidden="1" customHeight="1" x14ac:dyDescent="0.25">
      <c r="E203" s="271"/>
      <c r="F203" s="269"/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</row>
    <row r="204" spans="5:16" s="282" customFormat="1" ht="16.149999999999999" hidden="1" customHeight="1" x14ac:dyDescent="0.25">
      <c r="E204" s="271"/>
      <c r="F204" s="269"/>
      <c r="G204" s="269"/>
      <c r="H204" s="269"/>
      <c r="I204" s="269"/>
      <c r="J204" s="269"/>
      <c r="K204" s="269"/>
      <c r="L204" s="269"/>
      <c r="M204" s="269"/>
      <c r="N204" s="269"/>
      <c r="O204" s="269"/>
      <c r="P204" s="269"/>
    </row>
    <row r="205" spans="5:16" s="282" customFormat="1" ht="16.149999999999999" hidden="1" customHeight="1" x14ac:dyDescent="0.25">
      <c r="E205" s="271"/>
      <c r="F205" s="269"/>
      <c r="G205" s="269"/>
      <c r="H205" s="269"/>
      <c r="I205" s="269"/>
      <c r="J205" s="269"/>
      <c r="K205" s="269"/>
      <c r="L205" s="269"/>
      <c r="M205" s="269"/>
      <c r="N205" s="269"/>
      <c r="O205" s="269"/>
      <c r="P205" s="269"/>
    </row>
    <row r="206" spans="5:16" s="282" customFormat="1" ht="16.149999999999999" hidden="1" customHeight="1" x14ac:dyDescent="0.25">
      <c r="E206" s="271"/>
      <c r="F206" s="269"/>
      <c r="G206" s="269"/>
      <c r="H206" s="269"/>
      <c r="I206" s="269"/>
      <c r="J206" s="269"/>
      <c r="K206" s="269"/>
      <c r="L206" s="269"/>
      <c r="M206" s="269"/>
      <c r="N206" s="269"/>
      <c r="O206" s="269"/>
      <c r="P206" s="269"/>
    </row>
    <row r="207" spans="5:16" s="282" customFormat="1" ht="16.149999999999999" hidden="1" customHeight="1" x14ac:dyDescent="0.25">
      <c r="E207" s="271"/>
      <c r="F207" s="269"/>
      <c r="G207" s="269"/>
      <c r="H207" s="269"/>
      <c r="I207" s="269"/>
      <c r="J207" s="269"/>
      <c r="K207" s="269"/>
      <c r="L207" s="269"/>
      <c r="M207" s="269"/>
      <c r="N207" s="269"/>
      <c r="O207" s="269"/>
      <c r="P207" s="269"/>
    </row>
    <row r="208" spans="5:16" s="282" customFormat="1" ht="16.149999999999999" hidden="1" customHeight="1" x14ac:dyDescent="0.25">
      <c r="E208" s="271"/>
      <c r="F208" s="269"/>
      <c r="G208" s="269"/>
      <c r="H208" s="269"/>
      <c r="I208" s="269"/>
      <c r="J208" s="269"/>
      <c r="K208" s="269"/>
      <c r="L208" s="269"/>
      <c r="M208" s="269"/>
      <c r="N208" s="269"/>
      <c r="O208" s="269"/>
      <c r="P208" s="269"/>
    </row>
    <row r="209" spans="5:16" s="282" customFormat="1" ht="16.149999999999999" hidden="1" customHeight="1" x14ac:dyDescent="0.25">
      <c r="E209" s="271"/>
      <c r="F209" s="269"/>
      <c r="G209" s="269"/>
      <c r="H209" s="269"/>
      <c r="I209" s="269"/>
      <c r="J209" s="269"/>
      <c r="K209" s="269"/>
      <c r="L209" s="269"/>
      <c r="M209" s="269"/>
      <c r="N209" s="269"/>
      <c r="O209" s="269"/>
      <c r="P209" s="269"/>
    </row>
    <row r="210" spans="5:16" s="282" customFormat="1" ht="16.149999999999999" hidden="1" customHeight="1" x14ac:dyDescent="0.25">
      <c r="E210" s="271"/>
      <c r="F210" s="269"/>
      <c r="G210" s="269"/>
      <c r="H210" s="269"/>
      <c r="I210" s="269"/>
      <c r="J210" s="269"/>
      <c r="K210" s="269"/>
      <c r="L210" s="269"/>
      <c r="M210" s="269"/>
      <c r="N210" s="269"/>
      <c r="O210" s="269"/>
      <c r="P210" s="269"/>
    </row>
    <row r="211" spans="5:16" s="282" customFormat="1" ht="16.149999999999999" hidden="1" customHeight="1" x14ac:dyDescent="0.25">
      <c r="E211" s="271"/>
      <c r="F211" s="269"/>
      <c r="G211" s="269"/>
      <c r="H211" s="269"/>
      <c r="I211" s="269"/>
      <c r="J211" s="269"/>
      <c r="K211" s="269"/>
      <c r="L211" s="269"/>
      <c r="M211" s="269"/>
      <c r="N211" s="269"/>
      <c r="O211" s="269"/>
      <c r="P211" s="269"/>
    </row>
    <row r="212" spans="5:16" s="282" customFormat="1" ht="16.149999999999999" hidden="1" customHeight="1" x14ac:dyDescent="0.25">
      <c r="E212" s="271"/>
      <c r="F212" s="269"/>
      <c r="G212" s="269"/>
      <c r="H212" s="269"/>
      <c r="I212" s="269"/>
      <c r="J212" s="269"/>
      <c r="K212" s="269"/>
      <c r="L212" s="269"/>
      <c r="M212" s="269"/>
      <c r="N212" s="269"/>
      <c r="O212" s="269"/>
      <c r="P212" s="269"/>
    </row>
    <row r="213" spans="5:16" s="282" customFormat="1" ht="16.149999999999999" hidden="1" customHeight="1" x14ac:dyDescent="0.25">
      <c r="E213" s="271"/>
      <c r="F213" s="269"/>
      <c r="G213" s="269"/>
      <c r="H213" s="269"/>
      <c r="I213" s="269"/>
      <c r="J213" s="269"/>
      <c r="K213" s="269"/>
      <c r="L213" s="269"/>
      <c r="M213" s="269"/>
      <c r="N213" s="269"/>
      <c r="O213" s="269"/>
      <c r="P213" s="269"/>
    </row>
    <row r="214" spans="5:16" s="282" customFormat="1" ht="16.149999999999999" hidden="1" customHeight="1" x14ac:dyDescent="0.25">
      <c r="E214" s="271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</row>
    <row r="215" spans="5:16" s="282" customFormat="1" ht="16.149999999999999" hidden="1" customHeight="1" x14ac:dyDescent="0.25">
      <c r="E215" s="271"/>
      <c r="F215" s="269"/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</row>
    <row r="216" spans="5:16" s="282" customFormat="1" ht="16.149999999999999" hidden="1" customHeight="1" x14ac:dyDescent="0.25">
      <c r="E216" s="271"/>
      <c r="F216" s="269"/>
      <c r="G216" s="269"/>
      <c r="H216" s="269"/>
      <c r="I216" s="269"/>
      <c r="J216" s="269"/>
      <c r="K216" s="269"/>
      <c r="L216" s="269"/>
      <c r="M216" s="269"/>
      <c r="N216" s="269"/>
      <c r="O216" s="269"/>
      <c r="P216" s="269"/>
    </row>
    <row r="217" spans="5:16" s="282" customFormat="1" ht="16.149999999999999" hidden="1" customHeight="1" x14ac:dyDescent="0.25">
      <c r="E217" s="271"/>
      <c r="F217" s="269"/>
      <c r="G217" s="269"/>
      <c r="H217" s="269"/>
      <c r="I217" s="269"/>
      <c r="J217" s="269"/>
      <c r="K217" s="269"/>
      <c r="L217" s="269"/>
      <c r="M217" s="269"/>
      <c r="N217" s="269"/>
      <c r="O217" s="269"/>
      <c r="P217" s="269"/>
    </row>
    <row r="218" spans="5:16" s="282" customFormat="1" ht="16.149999999999999" hidden="1" customHeight="1" x14ac:dyDescent="0.25">
      <c r="E218" s="271"/>
      <c r="F218" s="269"/>
      <c r="G218" s="269"/>
      <c r="H218" s="269"/>
      <c r="I218" s="269"/>
      <c r="J218" s="269"/>
      <c r="K218" s="269"/>
      <c r="L218" s="269"/>
      <c r="M218" s="269"/>
      <c r="N218" s="269"/>
      <c r="O218" s="269"/>
      <c r="P218" s="269"/>
    </row>
    <row r="219" spans="5:16" s="282" customFormat="1" ht="16.149999999999999" hidden="1" customHeight="1" x14ac:dyDescent="0.25">
      <c r="E219" s="271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</row>
    <row r="220" spans="5:16" s="282" customFormat="1" ht="16.149999999999999" hidden="1" customHeight="1" x14ac:dyDescent="0.25">
      <c r="E220" s="271"/>
      <c r="F220" s="269"/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</row>
    <row r="221" spans="5:16" s="282" customFormat="1" ht="16.149999999999999" hidden="1" customHeight="1" x14ac:dyDescent="0.25">
      <c r="E221" s="271"/>
      <c r="F221" s="269"/>
      <c r="G221" s="269"/>
      <c r="H221" s="269"/>
      <c r="I221" s="269"/>
      <c r="J221" s="269"/>
      <c r="K221" s="269"/>
      <c r="L221" s="269"/>
      <c r="M221" s="269"/>
      <c r="N221" s="269"/>
      <c r="O221" s="269"/>
      <c r="P221" s="269"/>
    </row>
    <row r="222" spans="5:16" s="282" customFormat="1" ht="16.149999999999999" hidden="1" customHeight="1" x14ac:dyDescent="0.25">
      <c r="E222" s="271"/>
      <c r="F222" s="269"/>
      <c r="G222" s="269"/>
      <c r="H222" s="269"/>
      <c r="I222" s="269"/>
      <c r="J222" s="269"/>
      <c r="K222" s="269"/>
      <c r="L222" s="269"/>
      <c r="M222" s="269"/>
      <c r="N222" s="269"/>
      <c r="O222" s="269"/>
      <c r="P222" s="269"/>
    </row>
    <row r="223" spans="5:16" s="282" customFormat="1" ht="16.149999999999999" hidden="1" customHeight="1" x14ac:dyDescent="0.25">
      <c r="E223" s="271"/>
      <c r="F223" s="269"/>
      <c r="G223" s="269"/>
      <c r="H223" s="269"/>
      <c r="I223" s="269"/>
      <c r="J223" s="269"/>
      <c r="K223" s="269"/>
      <c r="L223" s="269"/>
      <c r="M223" s="269"/>
      <c r="N223" s="269"/>
      <c r="O223" s="269"/>
      <c r="P223" s="269"/>
    </row>
    <row r="224" spans="5:16" s="282" customFormat="1" ht="16.149999999999999" hidden="1" customHeight="1" x14ac:dyDescent="0.25">
      <c r="E224" s="271"/>
      <c r="F224" s="269"/>
      <c r="G224" s="269"/>
      <c r="H224" s="269"/>
      <c r="I224" s="269"/>
      <c r="J224" s="269"/>
      <c r="K224" s="269"/>
      <c r="L224" s="269"/>
      <c r="M224" s="269"/>
      <c r="N224" s="269"/>
      <c r="O224" s="269"/>
      <c r="P224" s="269"/>
    </row>
    <row r="225" spans="5:16" s="282" customFormat="1" ht="16.149999999999999" hidden="1" customHeight="1" x14ac:dyDescent="0.25">
      <c r="E225" s="271"/>
      <c r="F225" s="269"/>
      <c r="G225" s="269"/>
      <c r="H225" s="269"/>
      <c r="I225" s="269"/>
      <c r="J225" s="269"/>
      <c r="K225" s="269"/>
      <c r="L225" s="269"/>
      <c r="M225" s="269"/>
      <c r="N225" s="269"/>
      <c r="O225" s="269"/>
      <c r="P225" s="269"/>
    </row>
    <row r="226" spans="5:16" s="282" customFormat="1" ht="15" hidden="1" x14ac:dyDescent="0.25">
      <c r="E226" s="271"/>
      <c r="F226" s="269"/>
      <c r="G226" s="269"/>
      <c r="H226" s="269"/>
      <c r="I226" s="269"/>
      <c r="J226" s="269"/>
      <c r="K226" s="269"/>
      <c r="L226" s="269"/>
      <c r="M226" s="269"/>
      <c r="N226" s="269"/>
      <c r="O226" s="269"/>
      <c r="P226" s="269"/>
    </row>
    <row r="227" spans="5:16" s="282" customFormat="1" ht="15" hidden="1" x14ac:dyDescent="0.25">
      <c r="E227" s="271"/>
      <c r="F227" s="269"/>
      <c r="G227" s="269"/>
      <c r="H227" s="269"/>
      <c r="I227" s="269"/>
      <c r="J227" s="269"/>
      <c r="K227" s="269"/>
      <c r="L227" s="269"/>
      <c r="M227" s="269"/>
      <c r="N227" s="269"/>
      <c r="O227" s="269"/>
      <c r="P227" s="269"/>
    </row>
    <row r="228" spans="5:16" s="282" customFormat="1" ht="15" hidden="1" x14ac:dyDescent="0.25">
      <c r="E228" s="271"/>
      <c r="F228" s="269"/>
      <c r="G228" s="269"/>
      <c r="H228" s="269"/>
      <c r="I228" s="269"/>
      <c r="J228" s="269"/>
      <c r="K228" s="269"/>
      <c r="L228" s="269"/>
      <c r="M228" s="269"/>
      <c r="N228" s="269"/>
      <c r="O228" s="269"/>
      <c r="P228" s="269"/>
    </row>
    <row r="229" spans="5:16" s="282" customFormat="1" ht="15" hidden="1" x14ac:dyDescent="0.25">
      <c r="E229" s="271"/>
      <c r="F229" s="269"/>
      <c r="G229" s="269"/>
      <c r="H229" s="269"/>
      <c r="I229" s="269"/>
      <c r="J229" s="269"/>
      <c r="K229" s="269"/>
      <c r="L229" s="269"/>
      <c r="M229" s="269"/>
      <c r="N229" s="269"/>
      <c r="O229" s="269"/>
      <c r="P229" s="269"/>
    </row>
    <row r="230" spans="5:16" s="282" customFormat="1" ht="15" hidden="1" x14ac:dyDescent="0.25">
      <c r="E230" s="271"/>
      <c r="F230" s="269"/>
      <c r="G230" s="269"/>
      <c r="H230" s="269"/>
      <c r="I230" s="269"/>
      <c r="J230" s="269"/>
      <c r="K230" s="269"/>
      <c r="L230" s="269"/>
      <c r="M230" s="269"/>
      <c r="N230" s="269"/>
      <c r="O230" s="269"/>
      <c r="P230" s="269"/>
    </row>
    <row r="231" spans="5:16" s="282" customFormat="1" ht="15" hidden="1" x14ac:dyDescent="0.25">
      <c r="E231" s="271"/>
      <c r="F231" s="269"/>
      <c r="G231" s="269"/>
      <c r="H231" s="269"/>
      <c r="I231" s="269"/>
      <c r="J231" s="269"/>
      <c r="K231" s="269"/>
      <c r="L231" s="269"/>
      <c r="M231" s="269"/>
      <c r="N231" s="269"/>
      <c r="O231" s="269"/>
      <c r="P231" s="269"/>
    </row>
    <row r="232" spans="5:16" s="282" customFormat="1" ht="15" hidden="1" x14ac:dyDescent="0.25">
      <c r="E232" s="271"/>
      <c r="F232" s="269"/>
      <c r="G232" s="269"/>
      <c r="H232" s="269"/>
      <c r="I232" s="269"/>
      <c r="J232" s="269"/>
      <c r="K232" s="269"/>
      <c r="L232" s="269"/>
      <c r="M232" s="269"/>
      <c r="N232" s="269"/>
      <c r="O232" s="269"/>
      <c r="P232" s="269"/>
    </row>
    <row r="233" spans="5:16" s="282" customFormat="1" ht="15" hidden="1" x14ac:dyDescent="0.25">
      <c r="E233" s="271"/>
      <c r="F233" s="269"/>
      <c r="G233" s="269"/>
      <c r="H233" s="269"/>
      <c r="I233" s="269"/>
      <c r="J233" s="269"/>
      <c r="K233" s="269"/>
      <c r="L233" s="269"/>
      <c r="M233" s="269"/>
      <c r="N233" s="269"/>
      <c r="O233" s="269"/>
      <c r="P233" s="269"/>
    </row>
    <row r="234" spans="5:16" s="282" customFormat="1" ht="15" hidden="1" x14ac:dyDescent="0.25">
      <c r="E234" s="271"/>
      <c r="F234" s="269"/>
      <c r="G234" s="269"/>
      <c r="H234" s="269"/>
      <c r="I234" s="269"/>
      <c r="J234" s="269"/>
      <c r="K234" s="269"/>
      <c r="L234" s="269"/>
      <c r="M234" s="269"/>
      <c r="N234" s="269"/>
      <c r="O234" s="269"/>
      <c r="P234" s="269"/>
    </row>
    <row r="235" spans="5:16" s="282" customFormat="1" ht="15" hidden="1" x14ac:dyDescent="0.25">
      <c r="E235" s="271"/>
      <c r="F235" s="269"/>
      <c r="G235" s="269"/>
      <c r="H235" s="269"/>
      <c r="I235" s="269"/>
      <c r="J235" s="269"/>
      <c r="K235" s="269"/>
      <c r="L235" s="269"/>
      <c r="M235" s="269"/>
      <c r="N235" s="269"/>
      <c r="O235" s="269"/>
      <c r="P235" s="269"/>
    </row>
    <row r="236" spans="5:16" s="282" customFormat="1" ht="15" hidden="1" x14ac:dyDescent="0.25">
      <c r="E236" s="271"/>
      <c r="F236" s="269"/>
      <c r="G236" s="269"/>
      <c r="H236" s="269"/>
      <c r="I236" s="269"/>
      <c r="J236" s="269"/>
      <c r="K236" s="269"/>
      <c r="L236" s="269"/>
      <c r="M236" s="269"/>
      <c r="N236" s="269"/>
      <c r="O236" s="269"/>
      <c r="P236" s="269"/>
    </row>
  </sheetData>
  <mergeCells count="32">
    <mergeCell ref="B103:C103"/>
    <mergeCell ref="B110:C110"/>
    <mergeCell ref="B112:C112"/>
    <mergeCell ref="B116:F116"/>
    <mergeCell ref="D117:E117"/>
    <mergeCell ref="B151:C151"/>
    <mergeCell ref="B117:B120"/>
    <mergeCell ref="C117:C120"/>
    <mergeCell ref="B140:C140"/>
    <mergeCell ref="B147:C147"/>
    <mergeCell ref="B149:C149"/>
    <mergeCell ref="B80:B83"/>
    <mergeCell ref="C80:C83"/>
    <mergeCell ref="D80:E80"/>
    <mergeCell ref="B4:E4"/>
    <mergeCell ref="B5:E5"/>
    <mergeCell ref="B7:C7"/>
    <mergeCell ref="B75:C75"/>
    <mergeCell ref="B79:E79"/>
    <mergeCell ref="B73:C73"/>
    <mergeCell ref="B40:C40"/>
    <mergeCell ref="B42:E42"/>
    <mergeCell ref="B38:C38"/>
    <mergeCell ref="B31:C31"/>
    <mergeCell ref="B66:C66"/>
    <mergeCell ref="B43:B46"/>
    <mergeCell ref="C43:C46"/>
    <mergeCell ref="D43:E43"/>
    <mergeCell ref="A8:A9"/>
    <mergeCell ref="B8:B11"/>
    <mergeCell ref="C8:C11"/>
    <mergeCell ref="D8:E8"/>
  </mergeCells>
  <dataValidations count="1">
    <dataValidation type="decimal" allowBlank="1" showInputMessage="1" showErrorMessage="1" errorTitle="Microsoft Excel" error="Neočekivana vrsta podatka!_x000a_Mollimo unesite broj." sqref="E13:E30 E122:E139 E152:E155 E85:E102 E48:E65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29"/>
  <sheetViews>
    <sheetView zoomScale="110" zoomScaleNormal="110" workbookViewId="0">
      <selection activeCell="D141" sqref="D141"/>
    </sheetView>
  </sheetViews>
  <sheetFormatPr defaultColWidth="0" defaultRowHeight="0" customHeight="1" zeroHeight="1" x14ac:dyDescent="0.25"/>
  <cols>
    <col min="1" max="1" width="6.7109375" style="282" customWidth="1"/>
    <col min="2" max="2" width="5.28515625" style="282" customWidth="1"/>
    <col min="3" max="3" width="16.140625" style="282" customWidth="1"/>
    <col min="4" max="5" width="15.7109375" style="282" customWidth="1"/>
    <col min="6" max="6" width="10.28515625" style="271" customWidth="1"/>
    <col min="7" max="16" width="0" style="269" hidden="1" customWidth="1"/>
    <col min="17" max="16366" width="0" style="271" hidden="1"/>
    <col min="16367" max="16367" width="2.140625" style="271" customWidth="1"/>
    <col min="16368" max="16369" width="1.85546875" style="271" customWidth="1"/>
    <col min="16370" max="16370" width="1.28515625" style="271" customWidth="1"/>
    <col min="16371" max="16371" width="2.42578125" style="271" customWidth="1"/>
    <col min="16372" max="16384" width="1" style="271" customWidth="1"/>
  </cols>
  <sheetData>
    <row r="1" spans="1:7" s="269" customFormat="1" ht="6" customHeight="1" x14ac:dyDescent="0.25">
      <c r="A1" s="266"/>
      <c r="B1" s="266"/>
      <c r="C1" s="266"/>
      <c r="D1" s="266"/>
      <c r="E1" s="266"/>
    </row>
    <row r="2" spans="1:7" ht="20.25" customHeight="1" x14ac:dyDescent="0.25">
      <c r="A2" s="265"/>
      <c r="B2" s="265"/>
      <c r="C2" s="266"/>
      <c r="D2" s="266"/>
      <c r="E2" s="266"/>
      <c r="F2" s="266"/>
      <c r="G2" s="270"/>
    </row>
    <row r="3" spans="1:7" ht="21" customHeight="1" x14ac:dyDescent="0.25">
      <c r="A3" s="267"/>
      <c r="B3" s="267"/>
      <c r="C3" s="268"/>
      <c r="D3" s="268"/>
      <c r="E3" s="268"/>
      <c r="F3" s="268"/>
    </row>
    <row r="4" spans="1:7" s="269" customFormat="1" ht="17.25" customHeight="1" x14ac:dyDescent="0.25">
      <c r="A4" s="1102" t="s">
        <v>283</v>
      </c>
      <c r="B4" s="1348"/>
      <c r="C4" s="1348"/>
      <c r="D4" s="1348"/>
      <c r="E4" s="1348"/>
      <c r="F4" s="1348"/>
    </row>
    <row r="5" spans="1:7" s="269" customFormat="1" ht="15" x14ac:dyDescent="0.25">
      <c r="A5" s="309"/>
      <c r="B5" s="1103" t="str">
        <f>'01-01'!B5:Q5</f>
        <v>za period od 01.01. do 31.01.2019. godine.</v>
      </c>
      <c r="C5" s="1103"/>
      <c r="D5" s="1103"/>
      <c r="E5" s="1103"/>
      <c r="F5" s="1103"/>
    </row>
    <row r="6" spans="1:7" s="269" customFormat="1" ht="0.75" customHeight="1" x14ac:dyDescent="0.25">
      <c r="A6" s="272"/>
      <c r="B6" s="272"/>
      <c r="C6" s="272"/>
      <c r="D6" s="272"/>
      <c r="E6" s="272"/>
      <c r="F6" s="272"/>
    </row>
    <row r="7" spans="1:7" s="269" customFormat="1" ht="15" customHeight="1" x14ac:dyDescent="0.25">
      <c r="A7" s="272"/>
      <c r="B7" s="1262" t="s">
        <v>282</v>
      </c>
      <c r="C7" s="1262"/>
      <c r="D7" s="1237"/>
      <c r="E7" s="1035" t="s">
        <v>179</v>
      </c>
    </row>
    <row r="8" spans="1:7" s="269" customFormat="1" ht="16.899999999999999" customHeight="1" x14ac:dyDescent="0.25">
      <c r="A8" s="1105"/>
      <c r="B8" s="1249" t="s">
        <v>84</v>
      </c>
      <c r="C8" s="1352" t="s">
        <v>209</v>
      </c>
      <c r="D8" s="1112" t="s">
        <v>332</v>
      </c>
      <c r="E8" s="1255"/>
      <c r="F8" s="1036"/>
    </row>
    <row r="9" spans="1:7" s="269" customFormat="1" ht="15" customHeight="1" x14ac:dyDescent="0.25">
      <c r="A9" s="1105"/>
      <c r="B9" s="1250"/>
      <c r="C9" s="1353"/>
      <c r="D9" s="1007" t="s">
        <v>2</v>
      </c>
      <c r="E9" s="1007" t="s">
        <v>3</v>
      </c>
      <c r="F9" s="1037"/>
    </row>
    <row r="10" spans="1:7" s="269" customFormat="1" ht="15" customHeight="1" x14ac:dyDescent="0.25">
      <c r="A10" s="470"/>
      <c r="B10" s="1250"/>
      <c r="C10" s="1353"/>
      <c r="D10" s="1001" t="str">
        <f>'04-01'!D10</f>
        <v>I-I-2019</v>
      </c>
      <c r="E10" s="1007" t="str">
        <f>'04-01'!E10</f>
        <v>I-I-2019</v>
      </c>
      <c r="F10" s="1037"/>
    </row>
    <row r="11" spans="1:7" s="269" customFormat="1" ht="16.149999999999999" customHeight="1" x14ac:dyDescent="0.25">
      <c r="A11" s="470"/>
      <c r="B11" s="1251"/>
      <c r="C11" s="1354"/>
      <c r="D11" s="351" t="s">
        <v>218</v>
      </c>
      <c r="E11" s="351" t="s">
        <v>218</v>
      </c>
      <c r="F11" s="1038"/>
    </row>
    <row r="12" spans="1:7" s="269" customFormat="1" ht="9" customHeight="1" x14ac:dyDescent="0.25">
      <c r="A12" s="305"/>
      <c r="B12" s="396"/>
      <c r="C12" s="397"/>
      <c r="D12" s="652"/>
      <c r="E12" s="1011"/>
      <c r="F12" s="1014"/>
    </row>
    <row r="13" spans="1:7" s="269" customFormat="1" ht="16.899999999999999" customHeight="1" x14ac:dyDescent="0.25">
      <c r="A13" s="291"/>
      <c r="B13" s="287" t="s">
        <v>53</v>
      </c>
      <c r="C13" s="660" t="s">
        <v>324</v>
      </c>
      <c r="D13" s="375">
        <v>3571</v>
      </c>
      <c r="E13" s="376">
        <v>9075619</v>
      </c>
      <c r="F13" s="1039"/>
    </row>
    <row r="14" spans="1:7" s="269" customFormat="1" ht="16.899999999999999" customHeight="1" x14ac:dyDescent="0.25">
      <c r="A14" s="290"/>
      <c r="B14" s="287" t="s">
        <v>55</v>
      </c>
      <c r="C14" s="659" t="s">
        <v>54</v>
      </c>
      <c r="D14" s="375">
        <v>143</v>
      </c>
      <c r="E14" s="376">
        <v>2226407</v>
      </c>
      <c r="F14" s="1039"/>
    </row>
    <row r="15" spans="1:7" s="269" customFormat="1" ht="16.899999999999999" customHeight="1" x14ac:dyDescent="0.25">
      <c r="A15" s="290"/>
      <c r="B15" s="288" t="s">
        <v>57</v>
      </c>
      <c r="C15" s="660" t="s">
        <v>163</v>
      </c>
      <c r="D15" s="375">
        <v>720</v>
      </c>
      <c r="E15" s="376">
        <v>3587751</v>
      </c>
      <c r="F15" s="1039"/>
    </row>
    <row r="16" spans="1:7" s="269" customFormat="1" ht="16.899999999999999" customHeight="1" x14ac:dyDescent="0.25">
      <c r="A16" s="290"/>
      <c r="B16" s="288" t="s">
        <v>59</v>
      </c>
      <c r="C16" s="660" t="s">
        <v>164</v>
      </c>
      <c r="D16" s="375">
        <v>805</v>
      </c>
      <c r="E16" s="376">
        <v>2854161</v>
      </c>
      <c r="F16" s="1039"/>
    </row>
    <row r="17" spans="1:16" s="269" customFormat="1" ht="16.899999999999999" customHeight="1" x14ac:dyDescent="0.25">
      <c r="A17" s="291"/>
      <c r="B17" s="287" t="s">
        <v>61</v>
      </c>
      <c r="C17" s="660" t="s">
        <v>165</v>
      </c>
      <c r="D17" s="375">
        <v>1631</v>
      </c>
      <c r="E17" s="376">
        <v>9805251</v>
      </c>
      <c r="F17" s="1039"/>
    </row>
    <row r="18" spans="1:16" ht="16.899999999999999" customHeight="1" x14ac:dyDescent="0.25">
      <c r="A18" s="290"/>
      <c r="B18" s="288" t="s">
        <v>63</v>
      </c>
      <c r="C18" s="660" t="s">
        <v>166</v>
      </c>
      <c r="D18" s="375">
        <v>3672</v>
      </c>
      <c r="E18" s="376">
        <v>8349226</v>
      </c>
      <c r="F18" s="1039"/>
    </row>
    <row r="19" spans="1:16" ht="16.899999999999999" customHeight="1" x14ac:dyDescent="0.25">
      <c r="A19" s="290"/>
      <c r="B19" s="288" t="s">
        <v>65</v>
      </c>
      <c r="C19" s="660" t="s">
        <v>167</v>
      </c>
      <c r="D19" s="375">
        <v>3011</v>
      </c>
      <c r="E19" s="376">
        <v>19439861</v>
      </c>
      <c r="F19" s="1039"/>
    </row>
    <row r="20" spans="1:16" ht="16.899999999999999" customHeight="1" x14ac:dyDescent="0.25">
      <c r="A20" s="290"/>
      <c r="B20" s="953" t="s">
        <v>66</v>
      </c>
      <c r="C20" s="660" t="s">
        <v>168</v>
      </c>
      <c r="D20" s="375">
        <v>3449</v>
      </c>
      <c r="E20" s="376">
        <v>21330434</v>
      </c>
      <c r="F20" s="1039"/>
    </row>
    <row r="21" spans="1:16" ht="16.899999999999999" customHeight="1" x14ac:dyDescent="0.25">
      <c r="A21" s="290"/>
      <c r="B21" s="953" t="s">
        <v>67</v>
      </c>
      <c r="C21" s="660" t="s">
        <v>169</v>
      </c>
      <c r="D21" s="375">
        <v>1137</v>
      </c>
      <c r="E21" s="376">
        <v>4836908</v>
      </c>
      <c r="F21" s="1039"/>
    </row>
    <row r="22" spans="1:16" ht="16.899999999999999" customHeight="1" x14ac:dyDescent="0.25">
      <c r="A22" s="291"/>
      <c r="B22" s="288" t="s">
        <v>22</v>
      </c>
      <c r="C22" s="660" t="s">
        <v>170</v>
      </c>
      <c r="D22" s="375">
        <v>501</v>
      </c>
      <c r="E22" s="376">
        <v>9568516</v>
      </c>
      <c r="F22" s="1039"/>
    </row>
    <row r="23" spans="1:16" s="274" customFormat="1" ht="16.899999999999999" customHeight="1" x14ac:dyDescent="0.25">
      <c r="A23" s="290"/>
      <c r="B23" s="288" t="s">
        <v>24</v>
      </c>
      <c r="C23" s="660" t="s">
        <v>71</v>
      </c>
      <c r="D23" s="375"/>
      <c r="E23" s="376"/>
      <c r="F23" s="1039"/>
      <c r="G23" s="273"/>
      <c r="H23" s="273"/>
      <c r="I23" s="273"/>
      <c r="J23" s="273"/>
      <c r="K23" s="273"/>
      <c r="L23" s="273"/>
      <c r="M23" s="273"/>
      <c r="N23" s="273"/>
      <c r="O23" s="273"/>
      <c r="P23" s="273"/>
    </row>
    <row r="24" spans="1:16" ht="16.899999999999999" customHeight="1" x14ac:dyDescent="0.25">
      <c r="A24" s="291"/>
      <c r="B24" s="953" t="s">
        <v>26</v>
      </c>
      <c r="C24" s="660" t="s">
        <v>328</v>
      </c>
      <c r="D24" s="375">
        <v>16</v>
      </c>
      <c r="E24" s="376">
        <v>18369</v>
      </c>
      <c r="F24" s="1039"/>
    </row>
    <row r="25" spans="1:16" s="266" customFormat="1" ht="18" customHeight="1" x14ac:dyDescent="0.25">
      <c r="A25" s="275"/>
      <c r="B25" s="1257" t="s">
        <v>213</v>
      </c>
      <c r="C25" s="1347"/>
      <c r="D25" s="382">
        <f>SUM(D13:D24)</f>
        <v>18656</v>
      </c>
      <c r="E25" s="604">
        <f>SUM(E13:E24)</f>
        <v>91092503</v>
      </c>
      <c r="F25" s="1040"/>
    </row>
    <row r="26" spans="1:16" s="266" customFormat="1" ht="9" customHeight="1" x14ac:dyDescent="0.25">
      <c r="A26" s="275"/>
      <c r="B26" s="478"/>
      <c r="C26" s="478"/>
      <c r="D26" s="661"/>
      <c r="E26" s="661"/>
      <c r="F26" s="656"/>
    </row>
    <row r="27" spans="1:16" s="266" customFormat="1" ht="16.899999999999999" customHeight="1" x14ac:dyDescent="0.25">
      <c r="A27" s="275"/>
      <c r="B27" s="953" t="s">
        <v>53</v>
      </c>
      <c r="C27" s="929" t="str">
        <f>C13</f>
        <v>ADRIATIC</v>
      </c>
      <c r="D27" s="375">
        <v>75</v>
      </c>
      <c r="E27" s="376">
        <v>437777</v>
      </c>
      <c r="F27" s="1039"/>
    </row>
    <row r="28" spans="1:16" s="266" customFormat="1" ht="16.899999999999999" customHeight="1" x14ac:dyDescent="0.25">
      <c r="A28" s="275"/>
      <c r="B28" s="953" t="s">
        <v>55</v>
      </c>
      <c r="C28" s="471" t="s">
        <v>165</v>
      </c>
      <c r="D28" s="375">
        <v>63</v>
      </c>
      <c r="E28" s="376">
        <v>363660</v>
      </c>
      <c r="F28" s="1039"/>
    </row>
    <row r="29" spans="1:16" s="266" customFormat="1" ht="16.899999999999999" customHeight="1" x14ac:dyDescent="0.25">
      <c r="A29" s="275"/>
      <c r="B29" s="288" t="s">
        <v>57</v>
      </c>
      <c r="C29" s="471" t="s">
        <v>167</v>
      </c>
      <c r="D29" s="375">
        <v>545</v>
      </c>
      <c r="E29" s="376">
        <v>1413573</v>
      </c>
      <c r="F29" s="1039"/>
    </row>
    <row r="30" spans="1:16" s="266" customFormat="1" ht="16.899999999999999" customHeight="1" x14ac:dyDescent="0.25">
      <c r="A30" s="275"/>
      <c r="B30" s="953" t="s">
        <v>59</v>
      </c>
      <c r="C30" s="471" t="s">
        <v>168</v>
      </c>
      <c r="D30" s="375">
        <v>1</v>
      </c>
      <c r="E30" s="376">
        <v>1709</v>
      </c>
      <c r="F30" s="1039"/>
    </row>
    <row r="31" spans="1:16" s="266" customFormat="1" ht="16.899999999999999" customHeight="1" x14ac:dyDescent="0.25">
      <c r="A31" s="275"/>
      <c r="B31" s="953" t="s">
        <v>61</v>
      </c>
      <c r="C31" s="471" t="s">
        <v>169</v>
      </c>
      <c r="D31" s="375">
        <v>42</v>
      </c>
      <c r="E31" s="376">
        <v>112725</v>
      </c>
      <c r="F31" s="1039"/>
    </row>
    <row r="32" spans="1:16" s="266" customFormat="1" ht="16.899999999999999" customHeight="1" x14ac:dyDescent="0.25">
      <c r="A32" s="275"/>
      <c r="B32" s="288" t="s">
        <v>63</v>
      </c>
      <c r="C32" s="471" t="s">
        <v>328</v>
      </c>
      <c r="D32" s="375">
        <v>71</v>
      </c>
      <c r="E32" s="376">
        <v>496542</v>
      </c>
      <c r="F32" s="1039"/>
    </row>
    <row r="33" spans="1:6" s="266" customFormat="1" ht="16.899999999999999" customHeight="1" x14ac:dyDescent="0.25">
      <c r="A33" s="275"/>
      <c r="B33" s="953" t="s">
        <v>65</v>
      </c>
      <c r="C33" s="471" t="s">
        <v>170</v>
      </c>
      <c r="D33" s="375">
        <v>137</v>
      </c>
      <c r="E33" s="376">
        <v>666288</v>
      </c>
      <c r="F33" s="1039"/>
    </row>
    <row r="34" spans="1:6" s="266" customFormat="1" ht="18" customHeight="1" x14ac:dyDescent="0.25">
      <c r="A34" s="275"/>
      <c r="B34" s="1257" t="s">
        <v>214</v>
      </c>
      <c r="C34" s="1257"/>
      <c r="D34" s="388">
        <f t="shared" ref="D34" si="0">SUM(D27:D33)</f>
        <v>934</v>
      </c>
      <c r="E34" s="604">
        <f>SUM(E27:E33)</f>
        <v>3492274</v>
      </c>
      <c r="F34" s="1040"/>
    </row>
    <row r="35" spans="1:6" s="266" customFormat="1" ht="9" customHeight="1" x14ac:dyDescent="0.25">
      <c r="A35" s="275"/>
      <c r="B35" s="478"/>
      <c r="C35" s="478"/>
      <c r="D35" s="384"/>
      <c r="E35" s="386"/>
      <c r="F35" s="386"/>
    </row>
    <row r="36" spans="1:6" s="266" customFormat="1" ht="18" customHeight="1" x14ac:dyDescent="0.25">
      <c r="A36" s="275"/>
      <c r="B36" s="1101" t="s">
        <v>304</v>
      </c>
      <c r="C36" s="1101"/>
      <c r="D36" s="382">
        <f>SUM(D25+D34)</f>
        <v>19590</v>
      </c>
      <c r="E36" s="604">
        <f>SUM(E25+E34)</f>
        <v>94584777</v>
      </c>
      <c r="F36" s="1040"/>
    </row>
    <row r="37" spans="1:6" s="266" customFormat="1" ht="12" customHeight="1" x14ac:dyDescent="0.25">
      <c r="A37" s="275"/>
      <c r="B37" s="1102"/>
      <c r="C37" s="1102"/>
      <c r="D37" s="1102"/>
      <c r="E37" s="1102"/>
      <c r="F37" s="1102"/>
    </row>
    <row r="38" spans="1:6" s="266" customFormat="1" ht="12" customHeight="1" x14ac:dyDescent="0.25">
      <c r="A38" s="275"/>
      <c r="B38" s="469"/>
      <c r="C38" s="469"/>
      <c r="D38" s="469"/>
      <c r="E38" s="1003"/>
      <c r="F38" s="469"/>
    </row>
    <row r="39" spans="1:6" s="266" customFormat="1" ht="16.899999999999999" customHeight="1" x14ac:dyDescent="0.25">
      <c r="A39" s="275"/>
      <c r="B39" s="1249" t="s">
        <v>84</v>
      </c>
      <c r="C39" s="1109" t="s">
        <v>209</v>
      </c>
      <c r="D39" s="1112" t="s">
        <v>52</v>
      </c>
      <c r="E39" s="1255"/>
      <c r="F39" s="950"/>
    </row>
    <row r="40" spans="1:6" s="266" customFormat="1" ht="15.6" customHeight="1" x14ac:dyDescent="0.25">
      <c r="A40" s="275"/>
      <c r="B40" s="1250"/>
      <c r="C40" s="1110"/>
      <c r="D40" s="1009" t="s">
        <v>2</v>
      </c>
      <c r="E40" s="1009" t="s">
        <v>3</v>
      </c>
      <c r="F40" s="1017"/>
    </row>
    <row r="41" spans="1:6" s="266" customFormat="1" ht="19.149999999999999" customHeight="1" x14ac:dyDescent="0.25">
      <c r="A41" s="275"/>
      <c r="B41" s="1250"/>
      <c r="C41" s="1110"/>
      <c r="D41" s="1002" t="str">
        <f>'04-01'!D10</f>
        <v>I-I-2019</v>
      </c>
      <c r="E41" s="1010" t="str">
        <f>'04-01'!E10</f>
        <v>I-I-2019</v>
      </c>
      <c r="F41" s="1017"/>
    </row>
    <row r="42" spans="1:6" s="266" customFormat="1" ht="19.149999999999999" customHeight="1" x14ac:dyDescent="0.25">
      <c r="A42" s="275"/>
      <c r="B42" s="1251"/>
      <c r="C42" s="1111"/>
      <c r="D42" s="351" t="s">
        <v>218</v>
      </c>
      <c r="E42" s="351" t="s">
        <v>218</v>
      </c>
      <c r="F42" s="1038"/>
    </row>
    <row r="43" spans="1:6" s="266" customFormat="1" ht="9" customHeight="1" x14ac:dyDescent="0.25">
      <c r="A43" s="275"/>
      <c r="B43" s="396"/>
      <c r="C43" s="397"/>
      <c r="D43" s="397"/>
      <c r="E43" s="398"/>
      <c r="F43" s="1041"/>
    </row>
    <row r="44" spans="1:6" s="266" customFormat="1" ht="16.899999999999999" customHeight="1" x14ac:dyDescent="0.25">
      <c r="A44" s="275"/>
      <c r="B44" s="287" t="s">
        <v>53</v>
      </c>
      <c r="C44" s="660" t="s">
        <v>324</v>
      </c>
      <c r="D44" s="375">
        <v>251</v>
      </c>
      <c r="E44" s="376">
        <v>822572</v>
      </c>
      <c r="F44" s="1039"/>
    </row>
    <row r="45" spans="1:6" s="266" customFormat="1" ht="16.899999999999999" customHeight="1" x14ac:dyDescent="0.25">
      <c r="A45" s="275"/>
      <c r="B45" s="287" t="s">
        <v>55</v>
      </c>
      <c r="C45" s="472" t="s">
        <v>330</v>
      </c>
      <c r="D45" s="375">
        <v>36</v>
      </c>
      <c r="E45" s="376">
        <v>387646</v>
      </c>
      <c r="F45" s="1039"/>
    </row>
    <row r="46" spans="1:6" s="266" customFormat="1" ht="16.899999999999999" customHeight="1" x14ac:dyDescent="0.25">
      <c r="A46" s="275"/>
      <c r="B46" s="288" t="s">
        <v>57</v>
      </c>
      <c r="C46" s="471" t="s">
        <v>163</v>
      </c>
      <c r="D46" s="375">
        <v>36</v>
      </c>
      <c r="E46" s="376">
        <v>508318</v>
      </c>
      <c r="F46" s="1039"/>
    </row>
    <row r="47" spans="1:6" s="266" customFormat="1" ht="16.899999999999999" customHeight="1" x14ac:dyDescent="0.25">
      <c r="A47" s="275"/>
      <c r="B47" s="288" t="s">
        <v>59</v>
      </c>
      <c r="C47" s="471" t="s">
        <v>164</v>
      </c>
      <c r="D47" s="375">
        <v>35</v>
      </c>
      <c r="E47" s="376">
        <v>165841</v>
      </c>
      <c r="F47" s="1039"/>
    </row>
    <row r="48" spans="1:6" s="266" customFormat="1" ht="16.899999999999999" customHeight="1" x14ac:dyDescent="0.25">
      <c r="A48" s="275"/>
      <c r="B48" s="287" t="s">
        <v>61</v>
      </c>
      <c r="C48" s="471" t="s">
        <v>165</v>
      </c>
      <c r="D48" s="375">
        <v>57</v>
      </c>
      <c r="E48" s="376">
        <v>147854</v>
      </c>
      <c r="F48" s="1039"/>
    </row>
    <row r="49" spans="1:6" s="266" customFormat="1" ht="16.899999999999999" customHeight="1" x14ac:dyDescent="0.25">
      <c r="A49" s="275"/>
      <c r="B49" s="288" t="s">
        <v>63</v>
      </c>
      <c r="C49" s="471" t="s">
        <v>166</v>
      </c>
      <c r="D49" s="375">
        <v>650</v>
      </c>
      <c r="E49" s="376">
        <v>1376961</v>
      </c>
      <c r="F49" s="1039"/>
    </row>
    <row r="50" spans="1:6" s="266" customFormat="1" ht="16.899999999999999" customHeight="1" x14ac:dyDescent="0.25">
      <c r="A50" s="275"/>
      <c r="B50" s="288" t="s">
        <v>65</v>
      </c>
      <c r="C50" s="471" t="s">
        <v>167</v>
      </c>
      <c r="D50" s="375">
        <v>52</v>
      </c>
      <c r="E50" s="376">
        <v>346770</v>
      </c>
      <c r="F50" s="1039"/>
    </row>
    <row r="51" spans="1:6" s="266" customFormat="1" ht="16.899999999999999" customHeight="1" x14ac:dyDescent="0.25">
      <c r="A51" s="275"/>
      <c r="B51" s="953" t="s">
        <v>66</v>
      </c>
      <c r="C51" s="471" t="s">
        <v>168</v>
      </c>
      <c r="D51" s="375">
        <v>319</v>
      </c>
      <c r="E51" s="376">
        <v>1160730</v>
      </c>
      <c r="F51" s="1039"/>
    </row>
    <row r="52" spans="1:6" s="266" customFormat="1" ht="16.899999999999999" customHeight="1" x14ac:dyDescent="0.25">
      <c r="A52" s="275"/>
      <c r="B52" s="953" t="s">
        <v>67</v>
      </c>
      <c r="C52" s="471" t="s">
        <v>169</v>
      </c>
      <c r="D52" s="375">
        <v>0</v>
      </c>
      <c r="E52" s="376">
        <v>0</v>
      </c>
      <c r="F52" s="1039"/>
    </row>
    <row r="53" spans="1:6" s="266" customFormat="1" ht="16.899999999999999" customHeight="1" x14ac:dyDescent="0.25">
      <c r="A53" s="275"/>
      <c r="B53" s="288" t="s">
        <v>22</v>
      </c>
      <c r="C53" s="471" t="s">
        <v>170</v>
      </c>
      <c r="D53" s="375">
        <v>128</v>
      </c>
      <c r="E53" s="376">
        <v>949117</v>
      </c>
      <c r="F53" s="1039"/>
    </row>
    <row r="54" spans="1:6" s="266" customFormat="1" ht="16.899999999999999" customHeight="1" x14ac:dyDescent="0.25">
      <c r="A54" s="275"/>
      <c r="B54" s="288" t="s">
        <v>24</v>
      </c>
      <c r="C54" s="471" t="s">
        <v>71</v>
      </c>
      <c r="D54" s="375"/>
      <c r="E54" s="376"/>
      <c r="F54" s="1039"/>
    </row>
    <row r="55" spans="1:6" s="266" customFormat="1" ht="16.899999999999999" customHeight="1" x14ac:dyDescent="0.25">
      <c r="A55" s="275"/>
      <c r="B55" s="953" t="s">
        <v>26</v>
      </c>
      <c r="C55" s="471" t="s">
        <v>328</v>
      </c>
      <c r="D55" s="375">
        <v>16</v>
      </c>
      <c r="E55" s="376">
        <v>25590</v>
      </c>
      <c r="F55" s="1039"/>
    </row>
    <row r="56" spans="1:6" s="266" customFormat="1" ht="18" customHeight="1" x14ac:dyDescent="0.25">
      <c r="A56" s="275"/>
      <c r="B56" s="1257" t="s">
        <v>213</v>
      </c>
      <c r="C56" s="1257"/>
      <c r="D56" s="382">
        <f>SUM(D44:D55)</f>
        <v>1580</v>
      </c>
      <c r="E56" s="604">
        <f>SUM(E44:E55)</f>
        <v>5891399</v>
      </c>
      <c r="F56" s="1040"/>
    </row>
    <row r="57" spans="1:6" s="266" customFormat="1" ht="9" customHeight="1" x14ac:dyDescent="0.25">
      <c r="A57" s="275"/>
      <c r="B57" s="478"/>
      <c r="C57" s="478"/>
      <c r="D57" s="447"/>
      <c r="E57" s="447"/>
      <c r="F57" s="656"/>
    </row>
    <row r="58" spans="1:6" s="266" customFormat="1" ht="16.899999999999999" customHeight="1" x14ac:dyDescent="0.25">
      <c r="A58" s="275"/>
      <c r="B58" s="287" t="s">
        <v>53</v>
      </c>
      <c r="C58" s="660" t="s">
        <v>324</v>
      </c>
      <c r="D58" s="375">
        <v>0</v>
      </c>
      <c r="E58" s="376">
        <v>0</v>
      </c>
      <c r="F58" s="1039"/>
    </row>
    <row r="59" spans="1:6" s="266" customFormat="1" ht="16.899999999999999" customHeight="1" x14ac:dyDescent="0.25">
      <c r="A59" s="275"/>
      <c r="B59" s="287" t="s">
        <v>55</v>
      </c>
      <c r="C59" s="471" t="s">
        <v>165</v>
      </c>
      <c r="D59" s="375">
        <v>0</v>
      </c>
      <c r="E59" s="376">
        <v>0</v>
      </c>
      <c r="F59" s="1039"/>
    </row>
    <row r="60" spans="1:6" s="266" customFormat="1" ht="16.899999999999999" customHeight="1" x14ac:dyDescent="0.25">
      <c r="A60" s="275"/>
      <c r="B60" s="288" t="s">
        <v>57</v>
      </c>
      <c r="C60" s="471" t="s">
        <v>167</v>
      </c>
      <c r="D60" s="375">
        <v>0</v>
      </c>
      <c r="E60" s="376">
        <v>0</v>
      </c>
      <c r="F60" s="1039"/>
    </row>
    <row r="61" spans="1:6" s="266" customFormat="1" ht="16.899999999999999" customHeight="1" x14ac:dyDescent="0.25">
      <c r="A61" s="275"/>
      <c r="B61" s="953" t="s">
        <v>59</v>
      </c>
      <c r="C61" s="471" t="s">
        <v>168</v>
      </c>
      <c r="D61" s="375">
        <v>0</v>
      </c>
      <c r="E61" s="376">
        <v>0</v>
      </c>
      <c r="F61" s="1039"/>
    </row>
    <row r="62" spans="1:6" s="266" customFormat="1" ht="16.899999999999999" customHeight="1" x14ac:dyDescent="0.25">
      <c r="A62" s="275"/>
      <c r="B62" s="953" t="s">
        <v>61</v>
      </c>
      <c r="C62" s="471" t="s">
        <v>169</v>
      </c>
      <c r="D62" s="375">
        <v>7</v>
      </c>
      <c r="E62" s="376">
        <v>7228</v>
      </c>
      <c r="F62" s="1039"/>
    </row>
    <row r="63" spans="1:6" s="266" customFormat="1" ht="16.899999999999999" customHeight="1" x14ac:dyDescent="0.25">
      <c r="A63" s="275"/>
      <c r="B63" s="288" t="s">
        <v>63</v>
      </c>
      <c r="C63" s="471" t="s">
        <v>170</v>
      </c>
      <c r="D63" s="375">
        <v>37</v>
      </c>
      <c r="E63" s="376">
        <v>173196</v>
      </c>
      <c r="F63" s="1039"/>
    </row>
    <row r="64" spans="1:6" s="266" customFormat="1" ht="16.899999999999999" customHeight="1" x14ac:dyDescent="0.25">
      <c r="A64" s="275"/>
      <c r="B64" s="953" t="s">
        <v>65</v>
      </c>
      <c r="C64" s="471" t="s">
        <v>328</v>
      </c>
      <c r="D64" s="375">
        <v>85</v>
      </c>
      <c r="E64" s="376">
        <v>256642</v>
      </c>
      <c r="F64" s="1039"/>
    </row>
    <row r="65" spans="1:8" s="266" customFormat="1" ht="18" customHeight="1" x14ac:dyDescent="0.25">
      <c r="A65" s="275"/>
      <c r="B65" s="1257" t="s">
        <v>214</v>
      </c>
      <c r="C65" s="1257"/>
      <c r="D65" s="388">
        <f>SUM(D58:D64)</f>
        <v>129</v>
      </c>
      <c r="E65" s="604">
        <f>SUM(E58:E64)</f>
        <v>437066</v>
      </c>
      <c r="F65" s="1040"/>
    </row>
    <row r="66" spans="1:8" s="266" customFormat="1" ht="9" customHeight="1" x14ac:dyDescent="0.25">
      <c r="A66" s="275"/>
      <c r="B66" s="478"/>
      <c r="C66" s="478"/>
      <c r="D66" s="384"/>
      <c r="E66" s="386"/>
      <c r="F66" s="657"/>
    </row>
    <row r="67" spans="1:8" s="266" customFormat="1" ht="18" customHeight="1" x14ac:dyDescent="0.25">
      <c r="A67" s="275"/>
      <c r="B67" s="1101" t="s">
        <v>304</v>
      </c>
      <c r="C67" s="1101"/>
      <c r="D67" s="382">
        <f>SUM(D56+D65)</f>
        <v>1709</v>
      </c>
      <c r="E67" s="604">
        <f t="shared" ref="E67" si="1">SUM(E56+E65)</f>
        <v>6328465</v>
      </c>
      <c r="F67" s="1040"/>
    </row>
    <row r="68" spans="1:8" s="266" customFormat="1" ht="9" customHeight="1" x14ac:dyDescent="0.25">
      <c r="A68" s="275"/>
      <c r="B68" s="478"/>
      <c r="C68" s="478"/>
      <c r="D68" s="384"/>
      <c r="E68" s="384"/>
      <c r="F68" s="386"/>
    </row>
    <row r="69" spans="1:8" s="341" customFormat="1" ht="19.149999999999999" customHeight="1" x14ac:dyDescent="0.25">
      <c r="A69" s="451"/>
      <c r="B69" s="478"/>
      <c r="C69" s="478"/>
      <c r="D69" s="478"/>
      <c r="E69" s="1012"/>
      <c r="F69" s="322"/>
    </row>
    <row r="70" spans="1:8" s="341" customFormat="1" ht="19.149999999999999" customHeight="1" x14ac:dyDescent="0.25">
      <c r="A70" s="654"/>
      <c r="B70" s="653"/>
      <c r="C70" s="653"/>
      <c r="D70" s="653"/>
      <c r="E70" s="1012"/>
      <c r="F70" s="322"/>
    </row>
    <row r="71" spans="1:8" s="341" customFormat="1" ht="19.149999999999999" customHeight="1" x14ac:dyDescent="0.25">
      <c r="A71" s="654"/>
      <c r="B71" s="653"/>
      <c r="C71" s="653"/>
      <c r="D71" s="653"/>
      <c r="E71" s="1012"/>
      <c r="F71" s="322"/>
    </row>
    <row r="72" spans="1:8" s="266" customFormat="1" ht="19.149999999999999" customHeight="1" x14ac:dyDescent="0.25">
      <c r="A72" s="275"/>
      <c r="B72" s="478"/>
      <c r="C72" s="478"/>
      <c r="D72" s="478"/>
      <c r="E72" s="1012"/>
      <c r="F72" s="322"/>
    </row>
    <row r="73" spans="1:8" s="266" customFormat="1" ht="12" customHeight="1" x14ac:dyDescent="0.25">
      <c r="A73" s="275"/>
      <c r="B73" s="478"/>
      <c r="C73" s="478"/>
      <c r="D73" s="478"/>
      <c r="E73" s="1012"/>
      <c r="F73" s="322"/>
    </row>
    <row r="74" spans="1:8" s="266" customFormat="1" ht="12" customHeight="1" x14ac:dyDescent="0.25">
      <c r="A74" s="275"/>
      <c r="B74" s="478"/>
      <c r="C74" s="478"/>
      <c r="D74" s="478"/>
      <c r="E74" s="1012"/>
      <c r="F74" s="322"/>
    </row>
    <row r="75" spans="1:8" s="266" customFormat="1" ht="19.149999999999999" customHeight="1" x14ac:dyDescent="0.25">
      <c r="A75" s="1350" t="s">
        <v>284</v>
      </c>
      <c r="B75" s="1351"/>
      <c r="C75" s="1351"/>
      <c r="D75" s="1351"/>
      <c r="E75" s="1351"/>
      <c r="F75" s="1351"/>
    </row>
    <row r="76" spans="1:8" s="266" customFormat="1" ht="16.149999999999999" customHeight="1" x14ac:dyDescent="0.25">
      <c r="A76" s="275"/>
      <c r="B76" s="1249" t="s">
        <v>84</v>
      </c>
      <c r="C76" s="1109" t="s">
        <v>209</v>
      </c>
      <c r="D76" s="1112" t="s">
        <v>93</v>
      </c>
      <c r="E76" s="1255"/>
      <c r="F76" s="950"/>
      <c r="G76" s="439"/>
      <c r="H76" s="440"/>
    </row>
    <row r="77" spans="1:8" s="266" customFormat="1" ht="15" customHeight="1" x14ac:dyDescent="0.25">
      <c r="A77" s="275"/>
      <c r="B77" s="1250"/>
      <c r="C77" s="1110"/>
      <c r="D77" s="1009" t="s">
        <v>2</v>
      </c>
      <c r="E77" s="1009" t="s">
        <v>3</v>
      </c>
      <c r="F77" s="1017"/>
    </row>
    <row r="78" spans="1:8" s="266" customFormat="1" ht="19.149999999999999" customHeight="1" x14ac:dyDescent="0.25">
      <c r="A78" s="275"/>
      <c r="B78" s="1250"/>
      <c r="C78" s="1110"/>
      <c r="D78" s="1002" t="str">
        <f>'04-01'!D10</f>
        <v>I-I-2019</v>
      </c>
      <c r="E78" s="1010" t="str">
        <f>'04-01'!E10</f>
        <v>I-I-2019</v>
      </c>
      <c r="F78" s="1017"/>
    </row>
    <row r="79" spans="1:8" s="266" customFormat="1" ht="19.149999999999999" customHeight="1" x14ac:dyDescent="0.25">
      <c r="A79" s="275"/>
      <c r="B79" s="1251"/>
      <c r="C79" s="1111"/>
      <c r="D79" s="351" t="s">
        <v>218</v>
      </c>
      <c r="E79" s="351" t="s">
        <v>218</v>
      </c>
      <c r="F79" s="1038"/>
    </row>
    <row r="80" spans="1:8" s="266" customFormat="1" ht="9" customHeight="1" x14ac:dyDescent="0.25">
      <c r="A80" s="275"/>
      <c r="B80" s="396"/>
      <c r="C80" s="397"/>
      <c r="D80" s="397"/>
      <c r="E80" s="397"/>
      <c r="F80" s="1041"/>
    </row>
    <row r="81" spans="1:6" s="266" customFormat="1" ht="16.899999999999999" customHeight="1" x14ac:dyDescent="0.25">
      <c r="A81" s="275"/>
      <c r="B81" s="287" t="s">
        <v>53</v>
      </c>
      <c r="C81" s="472" t="s">
        <v>174</v>
      </c>
      <c r="D81" s="375">
        <v>89</v>
      </c>
      <c r="E81" s="375">
        <v>545876</v>
      </c>
      <c r="F81" s="1034"/>
    </row>
    <row r="82" spans="1:6" s="266" customFormat="1" ht="16.899999999999999" customHeight="1" x14ac:dyDescent="0.25">
      <c r="A82" s="275"/>
      <c r="B82" s="287" t="s">
        <v>55</v>
      </c>
      <c r="C82" s="736" t="s">
        <v>172</v>
      </c>
      <c r="D82" s="375">
        <v>135</v>
      </c>
      <c r="E82" s="375">
        <v>463163</v>
      </c>
      <c r="F82" s="1034"/>
    </row>
    <row r="83" spans="1:6" s="266" customFormat="1" ht="16.899999999999999" customHeight="1" x14ac:dyDescent="0.25">
      <c r="A83" s="275"/>
      <c r="B83" s="288" t="s">
        <v>57</v>
      </c>
      <c r="C83" s="471" t="s">
        <v>173</v>
      </c>
      <c r="D83" s="375">
        <v>221</v>
      </c>
      <c r="E83" s="375">
        <v>934411</v>
      </c>
      <c r="F83" s="1034"/>
    </row>
    <row r="84" spans="1:6" s="266" customFormat="1" ht="16.899999999999999" customHeight="1" x14ac:dyDescent="0.25">
      <c r="A84" s="275"/>
      <c r="B84" s="288" t="s">
        <v>59</v>
      </c>
      <c r="C84" s="692" t="s">
        <v>175</v>
      </c>
      <c r="D84" s="375">
        <v>138</v>
      </c>
      <c r="E84" s="375">
        <v>543173</v>
      </c>
      <c r="F84" s="1034"/>
    </row>
    <row r="85" spans="1:6" s="266" customFormat="1" ht="16.899999999999999" customHeight="1" x14ac:dyDescent="0.25">
      <c r="A85" s="275"/>
      <c r="B85" s="287" t="s">
        <v>61</v>
      </c>
      <c r="C85" s="471" t="s">
        <v>176</v>
      </c>
      <c r="D85" s="375">
        <v>350</v>
      </c>
      <c r="E85" s="375">
        <v>1031003</v>
      </c>
      <c r="F85" s="1034"/>
    </row>
    <row r="86" spans="1:6" s="266" customFormat="1" ht="16.899999999999999" customHeight="1" x14ac:dyDescent="0.25">
      <c r="A86" s="275"/>
      <c r="B86" s="288" t="s">
        <v>63</v>
      </c>
      <c r="C86" s="471" t="s">
        <v>177</v>
      </c>
      <c r="D86" s="375">
        <v>12</v>
      </c>
      <c r="E86" s="375">
        <v>41616</v>
      </c>
      <c r="F86" s="1034"/>
    </row>
    <row r="87" spans="1:6" s="266" customFormat="1" ht="16.899999999999999" customHeight="1" x14ac:dyDescent="0.25">
      <c r="A87" s="275"/>
      <c r="B87" s="288" t="s">
        <v>65</v>
      </c>
      <c r="C87" s="942" t="s">
        <v>327</v>
      </c>
      <c r="D87" s="375">
        <v>0</v>
      </c>
      <c r="E87" s="375">
        <v>0</v>
      </c>
      <c r="F87" s="1034"/>
    </row>
    <row r="88" spans="1:6" s="266" customFormat="1" ht="16.899999999999999" customHeight="1" x14ac:dyDescent="0.25">
      <c r="A88" s="275"/>
      <c r="B88" s="288" t="s">
        <v>66</v>
      </c>
      <c r="C88" s="471" t="s">
        <v>178</v>
      </c>
      <c r="D88" s="375">
        <v>489</v>
      </c>
      <c r="E88" s="375">
        <v>4436132</v>
      </c>
      <c r="F88" s="1034"/>
    </row>
    <row r="89" spans="1:6" s="266" customFormat="1" ht="18" customHeight="1" x14ac:dyDescent="0.25">
      <c r="A89" s="275"/>
      <c r="B89" s="1257" t="s">
        <v>213</v>
      </c>
      <c r="C89" s="1257"/>
      <c r="D89" s="382">
        <f t="shared" ref="D89" si="2">SUM(D81:D88)</f>
        <v>1434</v>
      </c>
      <c r="E89" s="435">
        <f t="shared" ref="E89" si="3">SUM(E81:E88)</f>
        <v>7995374</v>
      </c>
      <c r="F89" s="1040"/>
    </row>
    <row r="90" spans="1:6" s="266" customFormat="1" ht="9" customHeight="1" x14ac:dyDescent="0.25">
      <c r="A90" s="275"/>
      <c r="B90" s="478"/>
      <c r="C90" s="478"/>
      <c r="D90" s="384"/>
      <c r="E90" s="384"/>
      <c r="F90" s="657"/>
    </row>
    <row r="91" spans="1:6" s="266" customFormat="1" ht="16.899999999999999" customHeight="1" x14ac:dyDescent="0.25">
      <c r="A91" s="275"/>
      <c r="B91" s="287" t="s">
        <v>53</v>
      </c>
      <c r="C91" s="472" t="s">
        <v>174</v>
      </c>
      <c r="D91" s="375">
        <v>0</v>
      </c>
      <c r="E91" s="375">
        <v>0</v>
      </c>
      <c r="F91" s="1034"/>
    </row>
    <row r="92" spans="1:6" s="266" customFormat="1" ht="16.899999999999999" customHeight="1" x14ac:dyDescent="0.25">
      <c r="A92" s="275"/>
      <c r="B92" s="287" t="s">
        <v>55</v>
      </c>
      <c r="C92" s="625" t="s">
        <v>172</v>
      </c>
      <c r="D92" s="375">
        <v>0</v>
      </c>
      <c r="E92" s="375">
        <v>0</v>
      </c>
      <c r="F92" s="1034"/>
    </row>
    <row r="93" spans="1:6" s="266" customFormat="1" ht="16.899999999999999" customHeight="1" x14ac:dyDescent="0.25">
      <c r="A93" s="275"/>
      <c r="B93" s="288" t="s">
        <v>57</v>
      </c>
      <c r="C93" s="626" t="s">
        <v>173</v>
      </c>
      <c r="D93" s="375">
        <v>0</v>
      </c>
      <c r="E93" s="375">
        <v>0</v>
      </c>
      <c r="F93" s="1034"/>
    </row>
    <row r="94" spans="1:6" s="266" customFormat="1" ht="16.899999999999999" customHeight="1" x14ac:dyDescent="0.25">
      <c r="A94" s="275"/>
      <c r="B94" s="288" t="s">
        <v>59</v>
      </c>
      <c r="C94" s="471" t="s">
        <v>175</v>
      </c>
      <c r="D94" s="375">
        <v>0</v>
      </c>
      <c r="E94" s="375">
        <v>0</v>
      </c>
      <c r="F94" s="1034"/>
    </row>
    <row r="95" spans="1:6" s="266" customFormat="1" ht="19.149999999999999" customHeight="1" x14ac:dyDescent="0.25">
      <c r="A95" s="275"/>
      <c r="B95" s="287" t="s">
        <v>61</v>
      </c>
      <c r="C95" s="471" t="s">
        <v>176</v>
      </c>
      <c r="D95" s="375">
        <v>0</v>
      </c>
      <c r="E95" s="375">
        <v>0</v>
      </c>
      <c r="F95" s="1034"/>
    </row>
    <row r="96" spans="1:6" s="266" customFormat="1" ht="19.149999999999999" customHeight="1" x14ac:dyDescent="0.25">
      <c r="A96" s="275"/>
      <c r="B96" s="288" t="s">
        <v>63</v>
      </c>
      <c r="C96" s="471" t="s">
        <v>177</v>
      </c>
      <c r="D96" s="375">
        <v>0</v>
      </c>
      <c r="E96" s="375">
        <v>0</v>
      </c>
      <c r="F96" s="1034"/>
    </row>
    <row r="97" spans="1:6" s="266" customFormat="1" ht="19.149999999999999" customHeight="1" x14ac:dyDescent="0.25">
      <c r="A97" s="275"/>
      <c r="B97" s="288" t="s">
        <v>65</v>
      </c>
      <c r="C97" s="942" t="s">
        <v>327</v>
      </c>
      <c r="D97" s="375">
        <v>0</v>
      </c>
      <c r="E97" s="375">
        <v>0</v>
      </c>
      <c r="F97" s="1034"/>
    </row>
    <row r="98" spans="1:6" s="266" customFormat="1" ht="16.899999999999999" customHeight="1" x14ac:dyDescent="0.25">
      <c r="A98" s="275"/>
      <c r="B98" s="288" t="s">
        <v>66</v>
      </c>
      <c r="C98" s="471" t="s">
        <v>178</v>
      </c>
      <c r="D98" s="375">
        <v>4</v>
      </c>
      <c r="E98" s="375">
        <v>34311</v>
      </c>
      <c r="F98" s="1034"/>
    </row>
    <row r="99" spans="1:6" s="266" customFormat="1" ht="18" customHeight="1" x14ac:dyDescent="0.25">
      <c r="A99" s="275"/>
      <c r="B99" s="1257" t="s">
        <v>214</v>
      </c>
      <c r="C99" s="1257"/>
      <c r="D99" s="382">
        <f t="shared" ref="D99" si="4">SUM(D91:D98)</f>
        <v>4</v>
      </c>
      <c r="E99" s="435">
        <f t="shared" ref="E99" si="5">SUM(E91:E98)</f>
        <v>34311</v>
      </c>
      <c r="F99" s="1040"/>
    </row>
    <row r="100" spans="1:6" s="266" customFormat="1" ht="9" customHeight="1" x14ac:dyDescent="0.25">
      <c r="A100" s="275"/>
      <c r="B100" s="420"/>
      <c r="C100" s="420"/>
      <c r="D100" s="437"/>
      <c r="E100" s="386"/>
      <c r="F100" s="657"/>
    </row>
    <row r="101" spans="1:6" s="266" customFormat="1" ht="18" customHeight="1" x14ac:dyDescent="0.25">
      <c r="A101" s="275"/>
      <c r="B101" s="1101" t="s">
        <v>304</v>
      </c>
      <c r="C101" s="1101"/>
      <c r="D101" s="382">
        <f>SUM(D89+D99)</f>
        <v>1438</v>
      </c>
      <c r="E101" s="604">
        <f t="shared" ref="E101" si="6">E89+E99</f>
        <v>8029685</v>
      </c>
      <c r="F101" s="1040"/>
    </row>
    <row r="102" spans="1:6" s="266" customFormat="1" ht="12" customHeight="1" x14ac:dyDescent="0.25">
      <c r="A102" s="275"/>
      <c r="B102" s="420"/>
      <c r="C102" s="420"/>
      <c r="D102" s="437"/>
      <c r="E102" s="437"/>
      <c r="F102" s="386"/>
    </row>
    <row r="103" spans="1:6" s="266" customFormat="1" ht="12" customHeight="1" x14ac:dyDescent="0.25">
      <c r="A103" s="275"/>
      <c r="B103" s="420"/>
      <c r="C103" s="420"/>
      <c r="D103" s="437"/>
      <c r="E103" s="437"/>
      <c r="F103" s="386"/>
    </row>
    <row r="104" spans="1:6" s="266" customFormat="1" ht="12" customHeight="1" x14ac:dyDescent="0.25">
      <c r="A104" s="275"/>
      <c r="B104" s="420"/>
      <c r="C104" s="420"/>
      <c r="D104" s="437"/>
      <c r="E104" s="437"/>
      <c r="F104" s="386"/>
    </row>
    <row r="105" spans="1:6" s="266" customFormat="1" ht="12" customHeight="1" x14ac:dyDescent="0.25">
      <c r="A105" s="275"/>
      <c r="B105" s="420"/>
      <c r="C105" s="420"/>
      <c r="D105" s="437"/>
      <c r="E105" s="437"/>
      <c r="F105" s="386"/>
    </row>
    <row r="106" spans="1:6" s="266" customFormat="1" ht="12" customHeight="1" x14ac:dyDescent="0.25">
      <c r="A106" s="275"/>
      <c r="B106" s="420"/>
      <c r="C106" s="420"/>
      <c r="D106" s="437"/>
      <c r="E106" s="437"/>
      <c r="F106" s="386"/>
    </row>
    <row r="107" spans="1:6" s="266" customFormat="1" ht="12" customHeight="1" x14ac:dyDescent="0.25">
      <c r="A107" s="275"/>
      <c r="B107" s="420"/>
      <c r="C107" s="420"/>
      <c r="D107" s="437"/>
      <c r="E107" s="437"/>
      <c r="F107" s="386"/>
    </row>
    <row r="108" spans="1:6" s="266" customFormat="1" ht="12" customHeight="1" x14ac:dyDescent="0.25">
      <c r="A108" s="275"/>
      <c r="B108" s="420"/>
      <c r="C108" s="420"/>
      <c r="D108" s="437"/>
      <c r="E108" s="437"/>
      <c r="F108" s="386"/>
    </row>
    <row r="109" spans="1:6" s="266" customFormat="1" ht="12" customHeight="1" x14ac:dyDescent="0.25">
      <c r="A109" s="275"/>
      <c r="B109" s="420"/>
      <c r="C109" s="420"/>
      <c r="D109" s="437"/>
      <c r="E109" s="437"/>
      <c r="F109" s="386"/>
    </row>
    <row r="110" spans="1:6" s="266" customFormat="1" ht="12" customHeight="1" x14ac:dyDescent="0.25">
      <c r="A110" s="275"/>
      <c r="B110" s="420"/>
      <c r="C110" s="420"/>
      <c r="D110" s="437"/>
      <c r="E110" s="437"/>
      <c r="F110" s="386"/>
    </row>
    <row r="111" spans="1:6" s="266" customFormat="1" ht="12" customHeight="1" x14ac:dyDescent="0.25">
      <c r="A111" s="275"/>
      <c r="B111" s="420"/>
      <c r="C111" s="420"/>
      <c r="D111" s="437"/>
      <c r="E111" s="437"/>
      <c r="F111" s="386"/>
    </row>
    <row r="112" spans="1:6" s="266" customFormat="1" ht="10.5" customHeight="1" x14ac:dyDescent="0.25">
      <c r="A112" s="275"/>
      <c r="B112" s="420"/>
      <c r="C112" s="420"/>
      <c r="D112" s="437"/>
      <c r="E112" s="437"/>
      <c r="F112" s="386"/>
    </row>
    <row r="113" spans="1:6" s="266" customFormat="1" ht="36.75" customHeight="1" x14ac:dyDescent="0.25">
      <c r="A113" s="1102" t="s">
        <v>333</v>
      </c>
      <c r="B113" s="1349"/>
      <c r="C113" s="1349"/>
      <c r="D113" s="1349"/>
      <c r="E113" s="1349"/>
      <c r="F113" s="1349"/>
    </row>
    <row r="114" spans="1:6" s="266" customFormat="1" ht="18" customHeight="1" x14ac:dyDescent="0.25">
      <c r="A114" s="275"/>
      <c r="B114" s="1249" t="s">
        <v>84</v>
      </c>
      <c r="C114" s="1109" t="s">
        <v>209</v>
      </c>
      <c r="D114" s="1112" t="s">
        <v>331</v>
      </c>
      <c r="E114" s="1255"/>
      <c r="F114" s="950"/>
    </row>
    <row r="115" spans="1:6" s="266" customFormat="1" ht="15.6" customHeight="1" x14ac:dyDescent="0.25">
      <c r="A115" s="275"/>
      <c r="B115" s="1250"/>
      <c r="C115" s="1110"/>
      <c r="D115" s="1010"/>
      <c r="E115" s="1010"/>
      <c r="F115" s="1017"/>
    </row>
    <row r="116" spans="1:6" s="266" customFormat="1" ht="19.149999999999999" customHeight="1" x14ac:dyDescent="0.25">
      <c r="A116" s="275"/>
      <c r="B116" s="1250"/>
      <c r="C116" s="1110"/>
      <c r="D116" s="1002" t="str">
        <f>'04-01'!D10</f>
        <v>I-I-2019</v>
      </c>
      <c r="E116" s="1010" t="str">
        <f>'04-01'!E10</f>
        <v>I-I-2019</v>
      </c>
      <c r="F116" s="1017"/>
    </row>
    <row r="117" spans="1:6" s="266" customFormat="1" ht="19.149999999999999" customHeight="1" x14ac:dyDescent="0.25">
      <c r="A117" s="275"/>
      <c r="B117" s="1251"/>
      <c r="C117" s="1111"/>
      <c r="D117" s="351" t="s">
        <v>218</v>
      </c>
      <c r="E117" s="351" t="s">
        <v>218</v>
      </c>
      <c r="F117" s="1038"/>
    </row>
    <row r="118" spans="1:6" s="266" customFormat="1" ht="9" customHeight="1" x14ac:dyDescent="0.25">
      <c r="A118" s="275"/>
      <c r="B118" s="396"/>
      <c r="C118" s="397"/>
      <c r="D118" s="397"/>
      <c r="E118" s="397"/>
      <c r="F118" s="1041"/>
    </row>
    <row r="119" spans="1:6" s="266" customFormat="1" ht="18" customHeight="1" x14ac:dyDescent="0.25">
      <c r="A119" s="275"/>
      <c r="B119" s="424" t="s">
        <v>53</v>
      </c>
      <c r="C119" s="660" t="s">
        <v>324</v>
      </c>
      <c r="D119" s="375">
        <v>3897</v>
      </c>
      <c r="E119" s="376">
        <v>10335968</v>
      </c>
      <c r="F119" s="1039"/>
    </row>
    <row r="120" spans="1:6" s="266" customFormat="1" ht="18" customHeight="1" x14ac:dyDescent="0.25">
      <c r="A120" s="275"/>
      <c r="B120" s="424" t="s">
        <v>55</v>
      </c>
      <c r="C120" s="472" t="s">
        <v>330</v>
      </c>
      <c r="D120" s="375">
        <v>179</v>
      </c>
      <c r="E120" s="376">
        <v>2614053</v>
      </c>
      <c r="F120" s="1039"/>
    </row>
    <row r="121" spans="1:6" s="266" customFormat="1" ht="18" customHeight="1" x14ac:dyDescent="0.25">
      <c r="A121" s="275"/>
      <c r="B121" s="425" t="s">
        <v>57</v>
      </c>
      <c r="C121" s="471" t="s">
        <v>163</v>
      </c>
      <c r="D121" s="375">
        <v>756</v>
      </c>
      <c r="E121" s="376">
        <v>4096069</v>
      </c>
      <c r="F121" s="1039"/>
    </row>
    <row r="122" spans="1:6" s="266" customFormat="1" ht="18" customHeight="1" x14ac:dyDescent="0.25">
      <c r="A122" s="275"/>
      <c r="B122" s="425" t="s">
        <v>59</v>
      </c>
      <c r="C122" s="471" t="s">
        <v>164</v>
      </c>
      <c r="D122" s="375">
        <v>840</v>
      </c>
      <c r="E122" s="376">
        <v>3020002</v>
      </c>
      <c r="F122" s="1039"/>
    </row>
    <row r="123" spans="1:6" s="266" customFormat="1" ht="18" customHeight="1" x14ac:dyDescent="0.25">
      <c r="A123" s="275"/>
      <c r="B123" s="424" t="s">
        <v>61</v>
      </c>
      <c r="C123" s="471" t="s">
        <v>165</v>
      </c>
      <c r="D123" s="375">
        <v>1751</v>
      </c>
      <c r="E123" s="376">
        <v>10316765</v>
      </c>
      <c r="F123" s="1039"/>
    </row>
    <row r="124" spans="1:6" s="266" customFormat="1" ht="18" customHeight="1" x14ac:dyDescent="0.25">
      <c r="A124" s="275"/>
      <c r="B124" s="425" t="s">
        <v>63</v>
      </c>
      <c r="C124" s="471" t="s">
        <v>166</v>
      </c>
      <c r="D124" s="375">
        <v>4322</v>
      </c>
      <c r="E124" s="376">
        <v>9726187</v>
      </c>
      <c r="F124" s="1039"/>
    </row>
    <row r="125" spans="1:6" s="266" customFormat="1" ht="18" customHeight="1" x14ac:dyDescent="0.25">
      <c r="A125" s="275"/>
      <c r="B125" s="425" t="s">
        <v>65</v>
      </c>
      <c r="C125" s="471" t="s">
        <v>167</v>
      </c>
      <c r="D125" s="375">
        <v>3608</v>
      </c>
      <c r="E125" s="376">
        <v>21200204</v>
      </c>
      <c r="F125" s="1039"/>
    </row>
    <row r="126" spans="1:6" s="266" customFormat="1" ht="18" customHeight="1" x14ac:dyDescent="0.25">
      <c r="A126" s="275"/>
      <c r="B126" s="424" t="s">
        <v>66</v>
      </c>
      <c r="C126" s="471" t="s">
        <v>168</v>
      </c>
      <c r="D126" s="375">
        <v>3769</v>
      </c>
      <c r="E126" s="376">
        <v>22492873</v>
      </c>
      <c r="F126" s="1039"/>
    </row>
    <row r="127" spans="1:6" s="266" customFormat="1" ht="18" customHeight="1" x14ac:dyDescent="0.25">
      <c r="A127" s="275"/>
      <c r="B127" s="424" t="s">
        <v>67</v>
      </c>
      <c r="C127" s="471" t="s">
        <v>169</v>
      </c>
      <c r="D127" s="375">
        <v>1186</v>
      </c>
      <c r="E127" s="376">
        <v>4956861</v>
      </c>
      <c r="F127" s="1039"/>
    </row>
    <row r="128" spans="1:6" s="266" customFormat="1" ht="18" customHeight="1" x14ac:dyDescent="0.25">
      <c r="A128" s="275"/>
      <c r="B128" s="425" t="s">
        <v>22</v>
      </c>
      <c r="C128" s="471" t="s">
        <v>170</v>
      </c>
      <c r="D128" s="375">
        <v>737</v>
      </c>
      <c r="E128" s="376">
        <v>11187371</v>
      </c>
      <c r="F128" s="1039"/>
    </row>
    <row r="129" spans="1:6" s="266" customFormat="1" ht="18" customHeight="1" x14ac:dyDescent="0.25">
      <c r="A129" s="275"/>
      <c r="B129" s="425" t="s">
        <v>24</v>
      </c>
      <c r="C129" s="471" t="s">
        <v>71</v>
      </c>
      <c r="D129" s="375"/>
      <c r="E129" s="376"/>
      <c r="F129" s="1039"/>
    </row>
    <row r="130" spans="1:6" s="266" customFormat="1" ht="18" customHeight="1" x14ac:dyDescent="0.25">
      <c r="A130" s="275"/>
      <c r="B130" s="424" t="s">
        <v>26</v>
      </c>
      <c r="C130" s="471" t="s">
        <v>328</v>
      </c>
      <c r="D130" s="375">
        <v>254</v>
      </c>
      <c r="E130" s="376">
        <v>966889</v>
      </c>
      <c r="F130" s="1039"/>
    </row>
    <row r="131" spans="1:6" s="266" customFormat="1" ht="18" customHeight="1" x14ac:dyDescent="0.25">
      <c r="A131" s="275"/>
      <c r="B131" s="425" t="s">
        <v>28</v>
      </c>
      <c r="C131" s="471" t="s">
        <v>174</v>
      </c>
      <c r="D131" s="375">
        <v>89</v>
      </c>
      <c r="E131" s="376">
        <v>545876</v>
      </c>
      <c r="F131" s="1039"/>
    </row>
    <row r="132" spans="1:6" s="266" customFormat="1" ht="18" customHeight="1" x14ac:dyDescent="0.25">
      <c r="A132" s="275"/>
      <c r="B132" s="424" t="s">
        <v>30</v>
      </c>
      <c r="C132" s="472" t="s">
        <v>172</v>
      </c>
      <c r="D132" s="375">
        <v>135</v>
      </c>
      <c r="E132" s="376">
        <v>463163</v>
      </c>
      <c r="F132" s="1039"/>
    </row>
    <row r="133" spans="1:6" s="266" customFormat="1" ht="18" customHeight="1" x14ac:dyDescent="0.25">
      <c r="A133" s="275"/>
      <c r="B133" s="424" t="s">
        <v>32</v>
      </c>
      <c r="C133" s="625" t="s">
        <v>173</v>
      </c>
      <c r="D133" s="375">
        <v>221</v>
      </c>
      <c r="E133" s="376">
        <v>934411</v>
      </c>
      <c r="F133" s="1039"/>
    </row>
    <row r="134" spans="1:6" s="266" customFormat="1" ht="18" customHeight="1" x14ac:dyDescent="0.25">
      <c r="A134" s="275"/>
      <c r="B134" s="425" t="s">
        <v>34</v>
      </c>
      <c r="C134" s="626" t="s">
        <v>175</v>
      </c>
      <c r="D134" s="375">
        <v>138</v>
      </c>
      <c r="E134" s="376">
        <v>543173</v>
      </c>
      <c r="F134" s="1039"/>
    </row>
    <row r="135" spans="1:6" s="266" customFormat="1" ht="18" customHeight="1" x14ac:dyDescent="0.25">
      <c r="A135" s="275"/>
      <c r="B135" s="425" t="s">
        <v>36</v>
      </c>
      <c r="C135" s="471" t="s">
        <v>176</v>
      </c>
      <c r="D135" s="375">
        <v>350</v>
      </c>
      <c r="E135" s="376">
        <v>1031003</v>
      </c>
      <c r="F135" s="1039"/>
    </row>
    <row r="136" spans="1:6" s="266" customFormat="1" ht="18" customHeight="1" x14ac:dyDescent="0.25">
      <c r="A136" s="275"/>
      <c r="B136" s="424" t="s">
        <v>38</v>
      </c>
      <c r="C136" s="471" t="s">
        <v>177</v>
      </c>
      <c r="D136" s="375">
        <v>12</v>
      </c>
      <c r="E136" s="376">
        <v>41616</v>
      </c>
      <c r="F136" s="1039"/>
    </row>
    <row r="137" spans="1:6" s="266" customFormat="1" ht="18" customHeight="1" x14ac:dyDescent="0.25">
      <c r="A137" s="275"/>
      <c r="B137" s="425" t="s">
        <v>215</v>
      </c>
      <c r="C137" s="471" t="s">
        <v>327</v>
      </c>
      <c r="D137" s="375">
        <v>0</v>
      </c>
      <c r="E137" s="376">
        <v>0</v>
      </c>
      <c r="F137" s="1039"/>
    </row>
    <row r="138" spans="1:6" s="266" customFormat="1" ht="18" customHeight="1" x14ac:dyDescent="0.25">
      <c r="A138" s="275"/>
      <c r="B138" s="425" t="s">
        <v>216</v>
      </c>
      <c r="C138" s="942" t="s">
        <v>178</v>
      </c>
      <c r="D138" s="375">
        <v>493</v>
      </c>
      <c r="E138" s="376">
        <v>4470443</v>
      </c>
      <c r="F138" s="1039"/>
    </row>
    <row r="139" spans="1:6" s="266" customFormat="1" ht="9" customHeight="1" x14ac:dyDescent="0.25">
      <c r="A139" s="275"/>
      <c r="B139" s="453"/>
      <c r="C139" s="454"/>
      <c r="D139" s="447"/>
      <c r="E139" s="447"/>
      <c r="F139" s="656"/>
    </row>
    <row r="140" spans="1:6" s="266" customFormat="1" ht="19.899999999999999" customHeight="1" x14ac:dyDescent="0.25">
      <c r="A140" s="275"/>
      <c r="B140" s="1101" t="s">
        <v>304</v>
      </c>
      <c r="C140" s="1101"/>
      <c r="D140" s="382">
        <f>SUM(D119:D138)</f>
        <v>22737</v>
      </c>
      <c r="E140" s="604">
        <f>SUM(E119:E138)</f>
        <v>108942927</v>
      </c>
      <c r="F140" s="1040"/>
    </row>
    <row r="141" spans="1:6" s="266" customFormat="1" ht="19.899999999999999" customHeight="1" x14ac:dyDescent="0.25">
      <c r="A141" s="275"/>
      <c r="B141" s="481"/>
      <c r="C141" s="481"/>
      <c r="D141" s="482"/>
      <c r="E141" s="482"/>
      <c r="F141" s="385"/>
    </row>
    <row r="142" spans="1:6" s="266" customFormat="1" ht="9.6" customHeight="1" x14ac:dyDescent="0.25">
      <c r="A142" s="275"/>
      <c r="B142" s="486"/>
      <c r="C142" s="486"/>
      <c r="D142" s="421"/>
      <c r="E142" s="421"/>
      <c r="F142" s="386"/>
    </row>
    <row r="143" spans="1:6" s="269" customFormat="1" ht="16.149999999999999" hidden="1" customHeight="1" x14ac:dyDescent="0.25">
      <c r="A143" s="293"/>
      <c r="B143" s="478"/>
      <c r="C143" s="478"/>
      <c r="D143" s="384"/>
      <c r="E143" s="384"/>
      <c r="F143" s="386"/>
    </row>
    <row r="144" spans="1:6" s="269" customFormat="1" ht="16.149999999999999" hidden="1" customHeight="1" x14ac:dyDescent="0.25">
      <c r="A144" s="266"/>
      <c r="B144" s="1101" t="s">
        <v>196</v>
      </c>
      <c r="C144" s="1101"/>
      <c r="D144" s="382" t="e">
        <f>SUM(D89+#REF!)</f>
        <v>#REF!</v>
      </c>
      <c r="E144" s="382"/>
      <c r="F144" s="383" t="e">
        <f>SUM(F89+#REF!)</f>
        <v>#REF!</v>
      </c>
    </row>
    <row r="145" spans="1:6" s="269" customFormat="1" ht="16.149999999999999" hidden="1" customHeight="1" x14ac:dyDescent="0.25">
      <c r="A145" s="266"/>
      <c r="B145" s="288" t="s">
        <v>59</v>
      </c>
      <c r="C145" s="471" t="s">
        <v>164</v>
      </c>
      <c r="D145" s="471"/>
      <c r="E145" s="987"/>
      <c r="F145" s="296">
        <v>461676</v>
      </c>
    </row>
    <row r="146" spans="1:6" s="269" customFormat="1" ht="16.149999999999999" hidden="1" customHeight="1" x14ac:dyDescent="0.25">
      <c r="A146" s="266"/>
      <c r="B146" s="287" t="s">
        <v>61</v>
      </c>
      <c r="C146" s="471" t="s">
        <v>165</v>
      </c>
      <c r="D146" s="471"/>
      <c r="E146" s="987"/>
      <c r="F146" s="296">
        <v>23055191.170000002</v>
      </c>
    </row>
    <row r="147" spans="1:6" s="269" customFormat="1" ht="16.149999999999999" hidden="1" customHeight="1" x14ac:dyDescent="0.25">
      <c r="A147" s="266"/>
      <c r="B147" s="288" t="s">
        <v>63</v>
      </c>
      <c r="C147" s="471" t="s">
        <v>166</v>
      </c>
      <c r="D147" s="471"/>
      <c r="E147" s="987"/>
      <c r="F147" s="296">
        <v>28593196.580000006</v>
      </c>
    </row>
    <row r="148" spans="1:6" s="269" customFormat="1" ht="16.149999999999999" hidden="1" customHeight="1" x14ac:dyDescent="0.25">
      <c r="A148" s="266"/>
      <c r="B148" s="288" t="s">
        <v>65</v>
      </c>
      <c r="C148" s="471" t="s">
        <v>167</v>
      </c>
      <c r="D148" s="471"/>
      <c r="E148" s="987"/>
      <c r="F148" s="296">
        <v>5103729.7000000263</v>
      </c>
    </row>
    <row r="149" spans="1:6" s="269" customFormat="1" ht="16.149999999999999" hidden="1" customHeight="1" x14ac:dyDescent="0.25">
      <c r="A149" s="266"/>
      <c r="B149" s="266"/>
      <c r="C149" s="266"/>
      <c r="D149" s="266"/>
      <c r="E149" s="266"/>
    </row>
    <row r="150" spans="1:6" s="269" customFormat="1" ht="16.149999999999999" hidden="1" customHeight="1" x14ac:dyDescent="0.25">
      <c r="A150" s="266"/>
      <c r="B150" s="266"/>
      <c r="C150" s="266"/>
      <c r="D150" s="266"/>
      <c r="E150" s="266"/>
    </row>
    <row r="151" spans="1:6" s="269" customFormat="1" ht="16.149999999999999" hidden="1" customHeight="1" x14ac:dyDescent="0.25">
      <c r="A151" s="266"/>
      <c r="B151" s="266"/>
      <c r="C151" s="266"/>
      <c r="D151" s="266"/>
      <c r="E151" s="266"/>
    </row>
    <row r="152" spans="1:6" s="269" customFormat="1" ht="16.149999999999999" hidden="1" customHeight="1" x14ac:dyDescent="0.25">
      <c r="A152" s="266"/>
      <c r="B152" s="266"/>
      <c r="C152" s="266"/>
      <c r="D152" s="266"/>
      <c r="E152" s="266"/>
    </row>
    <row r="153" spans="1:6" s="269" customFormat="1" ht="16.149999999999999" hidden="1" customHeight="1" x14ac:dyDescent="0.25">
      <c r="A153" s="266"/>
      <c r="B153" s="266"/>
      <c r="C153" s="266"/>
      <c r="D153" s="266"/>
      <c r="E153" s="266"/>
    </row>
    <row r="154" spans="1:6" s="269" customFormat="1" ht="16.149999999999999" hidden="1" customHeight="1" x14ac:dyDescent="0.25">
      <c r="A154" s="266"/>
      <c r="B154" s="266"/>
      <c r="C154" s="266"/>
      <c r="D154" s="266"/>
      <c r="E154" s="266"/>
    </row>
    <row r="155" spans="1:6" s="269" customFormat="1" ht="16.149999999999999" hidden="1" customHeight="1" x14ac:dyDescent="0.25">
      <c r="A155" s="266"/>
      <c r="B155" s="266"/>
      <c r="C155" s="266"/>
      <c r="D155" s="266"/>
      <c r="E155" s="266"/>
    </row>
    <row r="156" spans="1:6" s="269" customFormat="1" ht="16.149999999999999" hidden="1" customHeight="1" x14ac:dyDescent="0.25">
      <c r="A156" s="266"/>
      <c r="B156" s="266"/>
      <c r="C156" s="266"/>
      <c r="D156" s="266"/>
      <c r="E156" s="266"/>
    </row>
    <row r="157" spans="1:6" s="269" customFormat="1" ht="16.149999999999999" hidden="1" customHeight="1" x14ac:dyDescent="0.25">
      <c r="A157" s="266"/>
      <c r="B157" s="266"/>
      <c r="C157" s="266"/>
      <c r="D157" s="266"/>
      <c r="E157" s="266"/>
    </row>
    <row r="158" spans="1:6" s="269" customFormat="1" ht="16.149999999999999" hidden="1" customHeight="1" x14ac:dyDescent="0.25">
      <c r="A158" s="266"/>
      <c r="B158" s="266"/>
      <c r="C158" s="266"/>
      <c r="D158" s="266"/>
      <c r="E158" s="266"/>
    </row>
    <row r="159" spans="1:6" s="269" customFormat="1" ht="16.149999999999999" hidden="1" customHeight="1" x14ac:dyDescent="0.25">
      <c r="A159" s="266"/>
      <c r="B159" s="266"/>
      <c r="C159" s="266"/>
      <c r="D159" s="266"/>
      <c r="E159" s="266"/>
    </row>
    <row r="160" spans="1:6" s="269" customFormat="1" ht="16.149999999999999" hidden="1" customHeight="1" x14ac:dyDescent="0.25">
      <c r="A160" s="266"/>
      <c r="B160" s="266"/>
      <c r="C160" s="266"/>
      <c r="D160" s="266"/>
      <c r="E160" s="266"/>
    </row>
    <row r="161" spans="1:6" s="269" customFormat="1" ht="16.149999999999999" hidden="1" customHeight="1" x14ac:dyDescent="0.25">
      <c r="A161" s="266"/>
      <c r="B161" s="266"/>
      <c r="C161" s="266"/>
      <c r="D161" s="266"/>
      <c r="E161" s="266"/>
    </row>
    <row r="162" spans="1:6" s="269" customFormat="1" ht="16.149999999999999" hidden="1" customHeight="1" x14ac:dyDescent="0.25">
      <c r="A162" s="282"/>
      <c r="B162" s="282"/>
      <c r="C162" s="282"/>
      <c r="D162" s="282"/>
      <c r="E162" s="282"/>
      <c r="F162" s="271"/>
    </row>
    <row r="163" spans="1:6" s="269" customFormat="1" ht="16.149999999999999" hidden="1" customHeight="1" x14ac:dyDescent="0.25">
      <c r="A163" s="282"/>
      <c r="B163" s="282"/>
      <c r="C163" s="282"/>
      <c r="D163" s="282"/>
      <c r="E163" s="282"/>
      <c r="F163" s="271"/>
    </row>
    <row r="164" spans="1:6" s="269" customFormat="1" ht="16.149999999999999" hidden="1" customHeight="1" x14ac:dyDescent="0.25">
      <c r="A164" s="282"/>
      <c r="B164" s="282"/>
      <c r="C164" s="282"/>
      <c r="D164" s="282"/>
      <c r="E164" s="282"/>
      <c r="F164" s="271"/>
    </row>
    <row r="165" spans="1:6" s="269" customFormat="1" ht="16.149999999999999" hidden="1" customHeight="1" x14ac:dyDescent="0.25">
      <c r="A165" s="282"/>
      <c r="B165" s="282"/>
      <c r="C165" s="282"/>
      <c r="D165" s="282"/>
      <c r="E165" s="282"/>
      <c r="F165" s="271"/>
    </row>
    <row r="166" spans="1:6" s="269" customFormat="1" ht="16.149999999999999" hidden="1" customHeight="1" x14ac:dyDescent="0.25">
      <c r="A166" s="282"/>
      <c r="B166" s="282"/>
      <c r="C166" s="282"/>
      <c r="D166" s="282"/>
      <c r="E166" s="282"/>
      <c r="F166" s="271"/>
    </row>
    <row r="167" spans="1:6" s="269" customFormat="1" ht="16.149999999999999" hidden="1" customHeight="1" x14ac:dyDescent="0.25">
      <c r="A167" s="282"/>
      <c r="B167" s="282"/>
      <c r="C167" s="282"/>
      <c r="D167" s="282"/>
      <c r="E167" s="282"/>
      <c r="F167" s="271"/>
    </row>
    <row r="168" spans="1:6" s="269" customFormat="1" ht="16.149999999999999" hidden="1" customHeight="1" x14ac:dyDescent="0.25">
      <c r="A168" s="282"/>
      <c r="B168" s="282"/>
      <c r="C168" s="282"/>
      <c r="D168" s="282"/>
      <c r="E168" s="282"/>
      <c r="F168" s="271"/>
    </row>
    <row r="169" spans="1:6" s="269" customFormat="1" ht="16.149999999999999" hidden="1" customHeight="1" x14ac:dyDescent="0.25">
      <c r="A169" s="282"/>
      <c r="B169" s="282"/>
      <c r="C169" s="282"/>
      <c r="D169" s="282"/>
      <c r="E169" s="282"/>
      <c r="F169" s="271"/>
    </row>
    <row r="170" spans="1:6" s="269" customFormat="1" ht="16.149999999999999" hidden="1" customHeight="1" x14ac:dyDescent="0.25">
      <c r="A170" s="282"/>
      <c r="B170" s="282"/>
      <c r="C170" s="282"/>
      <c r="D170" s="282"/>
      <c r="E170" s="282"/>
      <c r="F170" s="271"/>
    </row>
    <row r="171" spans="1:6" s="269" customFormat="1" ht="16.149999999999999" hidden="1" customHeight="1" x14ac:dyDescent="0.25">
      <c r="A171" s="282"/>
      <c r="B171" s="282"/>
      <c r="C171" s="282"/>
      <c r="D171" s="282"/>
      <c r="E171" s="282"/>
      <c r="F171" s="271"/>
    </row>
    <row r="172" spans="1:6" s="269" customFormat="1" ht="16.149999999999999" hidden="1" customHeight="1" x14ac:dyDescent="0.25">
      <c r="A172" s="282"/>
      <c r="B172" s="282"/>
      <c r="C172" s="282"/>
      <c r="D172" s="282"/>
      <c r="E172" s="282"/>
      <c r="F172" s="271"/>
    </row>
    <row r="173" spans="1:6" s="269" customFormat="1" ht="16.149999999999999" hidden="1" customHeight="1" x14ac:dyDescent="0.25">
      <c r="A173" s="282"/>
      <c r="B173" s="282"/>
      <c r="C173" s="282"/>
      <c r="D173" s="282"/>
      <c r="E173" s="282"/>
      <c r="F173" s="271"/>
    </row>
    <row r="174" spans="1:6" s="269" customFormat="1" ht="16.149999999999999" hidden="1" customHeight="1" x14ac:dyDescent="0.25">
      <c r="A174" s="282"/>
      <c r="B174" s="282"/>
      <c r="C174" s="282"/>
      <c r="D174" s="282"/>
      <c r="E174" s="282"/>
      <c r="F174" s="271"/>
    </row>
    <row r="175" spans="1:6" s="269" customFormat="1" ht="16.149999999999999" hidden="1" customHeight="1" x14ac:dyDescent="0.25">
      <c r="A175" s="282"/>
      <c r="B175" s="282"/>
      <c r="C175" s="282"/>
      <c r="D175" s="282"/>
      <c r="E175" s="282"/>
      <c r="F175" s="271"/>
    </row>
    <row r="176" spans="1:6" s="269" customFormat="1" ht="16.149999999999999" hidden="1" customHeight="1" x14ac:dyDescent="0.25">
      <c r="A176" s="282"/>
      <c r="B176" s="282"/>
      <c r="C176" s="282"/>
      <c r="D176" s="282"/>
      <c r="E176" s="282"/>
      <c r="F176" s="271"/>
    </row>
    <row r="177" spans="1:16" s="269" customFormat="1" ht="16.149999999999999" hidden="1" customHeight="1" x14ac:dyDescent="0.25">
      <c r="A177" s="282"/>
      <c r="B177" s="282"/>
      <c r="C177" s="282"/>
      <c r="D177" s="282"/>
      <c r="E177" s="282"/>
      <c r="F177" s="271"/>
    </row>
    <row r="178" spans="1:16" s="269" customFormat="1" ht="16.149999999999999" hidden="1" customHeight="1" x14ac:dyDescent="0.25">
      <c r="A178" s="282"/>
      <c r="B178" s="282"/>
      <c r="C178" s="282"/>
      <c r="D178" s="282"/>
      <c r="E178" s="282"/>
      <c r="F178" s="271"/>
    </row>
    <row r="179" spans="1:16" s="269" customFormat="1" ht="16.149999999999999" hidden="1" customHeight="1" x14ac:dyDescent="0.25">
      <c r="A179" s="282"/>
      <c r="B179" s="282"/>
      <c r="C179" s="282"/>
      <c r="D179" s="282"/>
      <c r="E179" s="282"/>
      <c r="F179" s="271"/>
    </row>
    <row r="180" spans="1:16" s="282" customFormat="1" ht="16.149999999999999" hidden="1" customHeight="1" x14ac:dyDescent="0.25">
      <c r="F180" s="271"/>
      <c r="G180" s="269"/>
      <c r="H180" s="269"/>
      <c r="I180" s="269"/>
      <c r="J180" s="269"/>
      <c r="K180" s="269"/>
      <c r="L180" s="269"/>
      <c r="M180" s="269"/>
      <c r="N180" s="269"/>
      <c r="O180" s="269"/>
      <c r="P180" s="269"/>
    </row>
    <row r="181" spans="1:16" s="282" customFormat="1" ht="16.149999999999999" hidden="1" customHeight="1" x14ac:dyDescent="0.25">
      <c r="F181" s="271"/>
      <c r="G181" s="269"/>
      <c r="H181" s="269"/>
      <c r="I181" s="269"/>
      <c r="J181" s="269"/>
      <c r="K181" s="269"/>
      <c r="L181" s="269"/>
      <c r="M181" s="269"/>
      <c r="N181" s="269"/>
      <c r="O181" s="269"/>
      <c r="P181" s="269"/>
    </row>
    <row r="182" spans="1:16" s="282" customFormat="1" ht="16.149999999999999" hidden="1" customHeight="1" x14ac:dyDescent="0.25">
      <c r="F182" s="271"/>
      <c r="G182" s="269"/>
      <c r="H182" s="269"/>
      <c r="I182" s="269"/>
      <c r="J182" s="269"/>
      <c r="K182" s="269"/>
      <c r="L182" s="269"/>
      <c r="M182" s="269"/>
      <c r="N182" s="269"/>
      <c r="O182" s="269"/>
      <c r="P182" s="269"/>
    </row>
    <row r="183" spans="1:16" s="282" customFormat="1" ht="16.149999999999999" hidden="1" customHeight="1" x14ac:dyDescent="0.25">
      <c r="F183" s="271"/>
      <c r="G183" s="269"/>
      <c r="H183" s="269"/>
      <c r="I183" s="269"/>
      <c r="J183" s="269"/>
      <c r="K183" s="269"/>
      <c r="L183" s="269"/>
      <c r="M183" s="269"/>
      <c r="N183" s="269"/>
      <c r="O183" s="269"/>
      <c r="P183" s="269"/>
    </row>
    <row r="184" spans="1:16" s="282" customFormat="1" ht="16.149999999999999" hidden="1" customHeight="1" x14ac:dyDescent="0.25">
      <c r="F184" s="271"/>
      <c r="G184" s="269"/>
      <c r="H184" s="269"/>
      <c r="I184" s="269"/>
      <c r="J184" s="269"/>
      <c r="K184" s="269"/>
      <c r="L184" s="269"/>
      <c r="M184" s="269"/>
      <c r="N184" s="269"/>
      <c r="O184" s="269"/>
      <c r="P184" s="269"/>
    </row>
    <row r="185" spans="1:16" s="282" customFormat="1" ht="16.149999999999999" hidden="1" customHeight="1" x14ac:dyDescent="0.25">
      <c r="F185" s="271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</row>
    <row r="186" spans="1:16" s="282" customFormat="1" ht="16.149999999999999" hidden="1" customHeight="1" x14ac:dyDescent="0.25">
      <c r="F186" s="271"/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</row>
    <row r="187" spans="1:16" s="282" customFormat="1" ht="16.149999999999999" hidden="1" customHeight="1" x14ac:dyDescent="0.25">
      <c r="F187" s="271"/>
      <c r="G187" s="269"/>
      <c r="H187" s="269"/>
      <c r="I187" s="269"/>
      <c r="J187" s="269"/>
      <c r="K187" s="269"/>
      <c r="L187" s="269"/>
      <c r="M187" s="269"/>
      <c r="N187" s="269"/>
      <c r="O187" s="269"/>
      <c r="P187" s="269"/>
    </row>
    <row r="188" spans="1:16" s="282" customFormat="1" ht="16.149999999999999" hidden="1" customHeight="1" x14ac:dyDescent="0.25">
      <c r="F188" s="271"/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</row>
    <row r="189" spans="1:16" s="282" customFormat="1" ht="16.149999999999999" hidden="1" customHeight="1" x14ac:dyDescent="0.25">
      <c r="F189" s="271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</row>
    <row r="190" spans="1:16" s="282" customFormat="1" ht="16.149999999999999" hidden="1" customHeight="1" x14ac:dyDescent="0.25">
      <c r="F190" s="271"/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</row>
    <row r="191" spans="1:16" s="282" customFormat="1" ht="16.149999999999999" hidden="1" customHeight="1" x14ac:dyDescent="0.25">
      <c r="F191" s="271"/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</row>
    <row r="192" spans="1:16" s="282" customFormat="1" ht="16.149999999999999" hidden="1" customHeight="1" x14ac:dyDescent="0.25">
      <c r="F192" s="271"/>
      <c r="G192" s="269"/>
      <c r="H192" s="269"/>
      <c r="I192" s="269"/>
      <c r="J192" s="269"/>
      <c r="K192" s="269"/>
      <c r="L192" s="269"/>
      <c r="M192" s="269"/>
      <c r="N192" s="269"/>
      <c r="O192" s="269"/>
      <c r="P192" s="269"/>
    </row>
    <row r="193" spans="6:16" s="282" customFormat="1" ht="16.149999999999999" hidden="1" customHeight="1" x14ac:dyDescent="0.25">
      <c r="F193" s="271"/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</row>
    <row r="194" spans="6:16" s="282" customFormat="1" ht="16.149999999999999" hidden="1" customHeight="1" x14ac:dyDescent="0.25">
      <c r="F194" s="271"/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</row>
    <row r="195" spans="6:16" s="282" customFormat="1" ht="16.149999999999999" hidden="1" customHeight="1" x14ac:dyDescent="0.25">
      <c r="F195" s="271"/>
      <c r="G195" s="269"/>
      <c r="H195" s="269"/>
      <c r="I195" s="269"/>
      <c r="J195" s="269"/>
      <c r="K195" s="269"/>
      <c r="L195" s="269"/>
      <c r="M195" s="269"/>
      <c r="N195" s="269"/>
      <c r="O195" s="269"/>
      <c r="P195" s="269"/>
    </row>
    <row r="196" spans="6:16" s="282" customFormat="1" ht="16.149999999999999" hidden="1" customHeight="1" x14ac:dyDescent="0.25">
      <c r="F196" s="271"/>
      <c r="G196" s="269"/>
      <c r="H196" s="269"/>
      <c r="I196" s="269"/>
      <c r="J196" s="269"/>
      <c r="K196" s="269"/>
      <c r="L196" s="269"/>
      <c r="M196" s="269"/>
      <c r="N196" s="269"/>
      <c r="O196" s="269"/>
      <c r="P196" s="269"/>
    </row>
    <row r="197" spans="6:16" s="282" customFormat="1" ht="16.149999999999999" hidden="1" customHeight="1" x14ac:dyDescent="0.25">
      <c r="F197" s="271"/>
      <c r="G197" s="269"/>
      <c r="H197" s="269"/>
      <c r="I197" s="269"/>
      <c r="J197" s="269"/>
      <c r="K197" s="269"/>
      <c r="L197" s="269"/>
      <c r="M197" s="269"/>
      <c r="N197" s="269"/>
      <c r="O197" s="269"/>
      <c r="P197" s="269"/>
    </row>
    <row r="198" spans="6:16" s="282" customFormat="1" ht="16.149999999999999" hidden="1" customHeight="1" x14ac:dyDescent="0.25">
      <c r="F198" s="271"/>
      <c r="G198" s="269"/>
      <c r="H198" s="269"/>
      <c r="I198" s="269"/>
      <c r="J198" s="269"/>
      <c r="K198" s="269"/>
      <c r="L198" s="269"/>
      <c r="M198" s="269"/>
      <c r="N198" s="269"/>
      <c r="O198" s="269"/>
      <c r="P198" s="269"/>
    </row>
    <row r="199" spans="6:16" s="282" customFormat="1" ht="16.149999999999999" hidden="1" customHeight="1" x14ac:dyDescent="0.25">
      <c r="F199" s="271"/>
      <c r="G199" s="269"/>
      <c r="H199" s="269"/>
      <c r="I199" s="269"/>
      <c r="J199" s="269"/>
      <c r="K199" s="269"/>
      <c r="L199" s="269"/>
      <c r="M199" s="269"/>
      <c r="N199" s="269"/>
      <c r="O199" s="269"/>
      <c r="P199" s="269"/>
    </row>
    <row r="200" spans="6:16" s="282" customFormat="1" ht="16.149999999999999" hidden="1" customHeight="1" x14ac:dyDescent="0.25">
      <c r="F200" s="271"/>
      <c r="G200" s="269"/>
      <c r="H200" s="269"/>
      <c r="I200" s="269"/>
      <c r="J200" s="269"/>
      <c r="K200" s="269"/>
      <c r="L200" s="269"/>
      <c r="M200" s="269"/>
      <c r="N200" s="269"/>
      <c r="O200" s="269"/>
      <c r="P200" s="269"/>
    </row>
    <row r="201" spans="6:16" s="282" customFormat="1" ht="16.149999999999999" hidden="1" customHeight="1" x14ac:dyDescent="0.25">
      <c r="F201" s="271"/>
      <c r="G201" s="269"/>
      <c r="H201" s="269"/>
      <c r="I201" s="269"/>
      <c r="J201" s="269"/>
      <c r="K201" s="269"/>
      <c r="L201" s="269"/>
      <c r="M201" s="269"/>
      <c r="N201" s="269"/>
      <c r="O201" s="269"/>
      <c r="P201" s="269"/>
    </row>
    <row r="202" spans="6:16" s="282" customFormat="1" ht="16.149999999999999" hidden="1" customHeight="1" x14ac:dyDescent="0.25">
      <c r="F202" s="271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</row>
    <row r="203" spans="6:16" s="282" customFormat="1" ht="16.149999999999999" hidden="1" customHeight="1" x14ac:dyDescent="0.25">
      <c r="F203" s="271"/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</row>
    <row r="204" spans="6:16" s="282" customFormat="1" ht="16.149999999999999" hidden="1" customHeight="1" x14ac:dyDescent="0.25">
      <c r="F204" s="271"/>
      <c r="G204" s="269"/>
      <c r="H204" s="269"/>
      <c r="I204" s="269"/>
      <c r="J204" s="269"/>
      <c r="K204" s="269"/>
      <c r="L204" s="269"/>
      <c r="M204" s="269"/>
      <c r="N204" s="269"/>
      <c r="O204" s="269"/>
      <c r="P204" s="269"/>
    </row>
    <row r="205" spans="6:16" s="282" customFormat="1" ht="16.149999999999999" hidden="1" customHeight="1" x14ac:dyDescent="0.25">
      <c r="F205" s="271"/>
      <c r="G205" s="269"/>
      <c r="H205" s="269"/>
      <c r="I205" s="269"/>
      <c r="J205" s="269"/>
      <c r="K205" s="269"/>
      <c r="L205" s="269"/>
      <c r="M205" s="269"/>
      <c r="N205" s="269"/>
      <c r="O205" s="269"/>
      <c r="P205" s="269"/>
    </row>
    <row r="206" spans="6:16" s="282" customFormat="1" ht="16.149999999999999" hidden="1" customHeight="1" x14ac:dyDescent="0.25">
      <c r="F206" s="271"/>
      <c r="G206" s="269"/>
      <c r="H206" s="269"/>
      <c r="I206" s="269"/>
      <c r="J206" s="269"/>
      <c r="K206" s="269"/>
      <c r="L206" s="269"/>
      <c r="M206" s="269"/>
      <c r="N206" s="269"/>
      <c r="O206" s="269"/>
      <c r="P206" s="269"/>
    </row>
    <row r="207" spans="6:16" s="282" customFormat="1" ht="16.149999999999999" hidden="1" customHeight="1" x14ac:dyDescent="0.25">
      <c r="F207" s="271"/>
      <c r="G207" s="269"/>
      <c r="H207" s="269"/>
      <c r="I207" s="269"/>
      <c r="J207" s="269"/>
      <c r="K207" s="269"/>
      <c r="L207" s="269"/>
      <c r="M207" s="269"/>
      <c r="N207" s="269"/>
      <c r="O207" s="269"/>
      <c r="P207" s="269"/>
    </row>
    <row r="208" spans="6:16" s="282" customFormat="1" ht="16.149999999999999" hidden="1" customHeight="1" x14ac:dyDescent="0.25">
      <c r="F208" s="271"/>
      <c r="G208" s="269"/>
      <c r="H208" s="269"/>
      <c r="I208" s="269"/>
      <c r="J208" s="269"/>
      <c r="K208" s="269"/>
      <c r="L208" s="269"/>
      <c r="M208" s="269"/>
      <c r="N208" s="269"/>
      <c r="O208" s="269"/>
      <c r="P208" s="269"/>
    </row>
    <row r="209" spans="6:16" s="282" customFormat="1" ht="16.149999999999999" hidden="1" customHeight="1" x14ac:dyDescent="0.25">
      <c r="F209" s="271"/>
      <c r="G209" s="269"/>
      <c r="H209" s="269"/>
      <c r="I209" s="269"/>
      <c r="J209" s="269"/>
      <c r="K209" s="269"/>
      <c r="L209" s="269"/>
      <c r="M209" s="269"/>
      <c r="N209" s="269"/>
      <c r="O209" s="269"/>
      <c r="P209" s="269"/>
    </row>
    <row r="210" spans="6:16" s="282" customFormat="1" ht="16.149999999999999" hidden="1" customHeight="1" x14ac:dyDescent="0.25">
      <c r="F210" s="271"/>
      <c r="G210" s="269"/>
      <c r="H210" s="269"/>
      <c r="I210" s="269"/>
      <c r="J210" s="269"/>
      <c r="K210" s="269"/>
      <c r="L210" s="269"/>
      <c r="M210" s="269"/>
      <c r="N210" s="269"/>
      <c r="O210" s="269"/>
      <c r="P210" s="269"/>
    </row>
    <row r="211" spans="6:16" s="282" customFormat="1" ht="16.149999999999999" hidden="1" customHeight="1" x14ac:dyDescent="0.25">
      <c r="F211" s="271"/>
      <c r="G211" s="269"/>
      <c r="H211" s="269"/>
      <c r="I211" s="269"/>
      <c r="J211" s="269"/>
      <c r="K211" s="269"/>
      <c r="L211" s="269"/>
      <c r="M211" s="269"/>
      <c r="N211" s="269"/>
      <c r="O211" s="269"/>
      <c r="P211" s="269"/>
    </row>
    <row r="212" spans="6:16" s="282" customFormat="1" ht="16.149999999999999" hidden="1" customHeight="1" x14ac:dyDescent="0.25">
      <c r="F212" s="271"/>
      <c r="G212" s="269"/>
      <c r="H212" s="269"/>
      <c r="I212" s="269"/>
      <c r="J212" s="269"/>
      <c r="K212" s="269"/>
      <c r="L212" s="269"/>
      <c r="M212" s="269"/>
      <c r="N212" s="269"/>
      <c r="O212" s="269"/>
      <c r="P212" s="269"/>
    </row>
    <row r="213" spans="6:16" s="282" customFormat="1" ht="16.149999999999999" hidden="1" customHeight="1" x14ac:dyDescent="0.25">
      <c r="F213" s="271"/>
      <c r="G213" s="269"/>
      <c r="H213" s="269"/>
      <c r="I213" s="269"/>
      <c r="J213" s="269"/>
      <c r="K213" s="269"/>
      <c r="L213" s="269"/>
      <c r="M213" s="269"/>
      <c r="N213" s="269"/>
      <c r="O213" s="269"/>
      <c r="P213" s="269"/>
    </row>
    <row r="214" spans="6:16" s="282" customFormat="1" ht="16.149999999999999" hidden="1" customHeight="1" x14ac:dyDescent="0.25">
      <c r="F214" s="271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</row>
    <row r="215" spans="6:16" s="282" customFormat="1" ht="16.149999999999999" hidden="1" customHeight="1" x14ac:dyDescent="0.25">
      <c r="F215" s="271"/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</row>
    <row r="216" spans="6:16" s="282" customFormat="1" ht="16.149999999999999" hidden="1" customHeight="1" x14ac:dyDescent="0.25">
      <c r="F216" s="271"/>
      <c r="G216" s="269"/>
      <c r="H216" s="269"/>
      <c r="I216" s="269"/>
      <c r="J216" s="269"/>
      <c r="K216" s="269"/>
      <c r="L216" s="269"/>
      <c r="M216" s="269"/>
      <c r="N216" s="269"/>
      <c r="O216" s="269"/>
      <c r="P216" s="269"/>
    </row>
    <row r="217" spans="6:16" s="282" customFormat="1" ht="16.149999999999999" hidden="1" customHeight="1" x14ac:dyDescent="0.25">
      <c r="F217" s="271"/>
      <c r="G217" s="269"/>
      <c r="H217" s="269"/>
      <c r="I217" s="269"/>
      <c r="J217" s="269"/>
      <c r="K217" s="269"/>
      <c r="L217" s="269"/>
      <c r="M217" s="269"/>
      <c r="N217" s="269"/>
      <c r="O217" s="269"/>
      <c r="P217" s="269"/>
    </row>
    <row r="218" spans="6:16" s="282" customFormat="1" ht="16.149999999999999" hidden="1" customHeight="1" x14ac:dyDescent="0.25">
      <c r="F218" s="271"/>
      <c r="G218" s="269"/>
      <c r="H218" s="269"/>
      <c r="I218" s="269"/>
      <c r="J218" s="269"/>
      <c r="K218" s="269"/>
      <c r="L218" s="269"/>
      <c r="M218" s="269"/>
      <c r="N218" s="269"/>
      <c r="O218" s="269"/>
      <c r="P218" s="269"/>
    </row>
    <row r="219" spans="6:16" s="282" customFormat="1" ht="15" hidden="1" x14ac:dyDescent="0.25">
      <c r="F219" s="271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</row>
    <row r="220" spans="6:16" s="282" customFormat="1" ht="15" hidden="1" x14ac:dyDescent="0.25">
      <c r="F220" s="271"/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</row>
    <row r="221" spans="6:16" s="282" customFormat="1" ht="15" hidden="1" x14ac:dyDescent="0.25">
      <c r="F221" s="271"/>
      <c r="G221" s="269"/>
      <c r="H221" s="269"/>
      <c r="I221" s="269"/>
      <c r="J221" s="269"/>
      <c r="K221" s="269"/>
      <c r="L221" s="269"/>
      <c r="M221" s="269"/>
      <c r="N221" s="269"/>
      <c r="O221" s="269"/>
      <c r="P221" s="269"/>
    </row>
    <row r="222" spans="6:16" s="282" customFormat="1" ht="15" hidden="1" x14ac:dyDescent="0.25">
      <c r="F222" s="271"/>
      <c r="G222" s="269"/>
      <c r="H222" s="269"/>
      <c r="I222" s="269"/>
      <c r="J222" s="269"/>
      <c r="K222" s="269"/>
      <c r="L222" s="269"/>
      <c r="M222" s="269"/>
      <c r="N222" s="269"/>
      <c r="O222" s="269"/>
      <c r="P222" s="269"/>
    </row>
    <row r="223" spans="6:16" s="282" customFormat="1" ht="15" hidden="1" x14ac:dyDescent="0.25">
      <c r="F223" s="271"/>
      <c r="G223" s="269"/>
      <c r="H223" s="269"/>
      <c r="I223" s="269"/>
      <c r="J223" s="269"/>
      <c r="K223" s="269"/>
      <c r="L223" s="269"/>
      <c r="M223" s="269"/>
      <c r="N223" s="269"/>
      <c r="O223" s="269"/>
      <c r="P223" s="269"/>
    </row>
    <row r="224" spans="6:16" s="282" customFormat="1" ht="15" hidden="1" x14ac:dyDescent="0.25">
      <c r="F224" s="271"/>
      <c r="G224" s="269"/>
      <c r="H224" s="269"/>
      <c r="I224" s="269"/>
      <c r="J224" s="269"/>
      <c r="K224" s="269"/>
      <c r="L224" s="269"/>
      <c r="M224" s="269"/>
      <c r="N224" s="269"/>
      <c r="O224" s="269"/>
      <c r="P224" s="269"/>
    </row>
    <row r="225" spans="6:16" s="282" customFormat="1" ht="15" hidden="1" x14ac:dyDescent="0.25">
      <c r="F225" s="271"/>
      <c r="G225" s="269"/>
      <c r="H225" s="269"/>
      <c r="I225" s="269"/>
      <c r="J225" s="269"/>
      <c r="K225" s="269"/>
      <c r="L225" s="269"/>
      <c r="M225" s="269"/>
      <c r="N225" s="269"/>
      <c r="O225" s="269"/>
      <c r="P225" s="269"/>
    </row>
    <row r="226" spans="6:16" s="282" customFormat="1" ht="15" hidden="1" x14ac:dyDescent="0.25">
      <c r="F226" s="271"/>
      <c r="G226" s="269"/>
      <c r="H226" s="269"/>
      <c r="I226" s="269"/>
      <c r="J226" s="269"/>
      <c r="K226" s="269"/>
      <c r="L226" s="269"/>
      <c r="M226" s="269"/>
      <c r="N226" s="269"/>
      <c r="O226" s="269"/>
      <c r="P226" s="269"/>
    </row>
    <row r="227" spans="6:16" s="282" customFormat="1" ht="15" hidden="1" x14ac:dyDescent="0.25">
      <c r="F227" s="271"/>
      <c r="G227" s="269"/>
      <c r="H227" s="269"/>
      <c r="I227" s="269"/>
      <c r="J227" s="269"/>
      <c r="K227" s="269"/>
      <c r="L227" s="269"/>
      <c r="M227" s="269"/>
      <c r="N227" s="269"/>
      <c r="O227" s="269"/>
      <c r="P227" s="269"/>
    </row>
    <row r="228" spans="6:16" s="282" customFormat="1" ht="15" hidden="1" x14ac:dyDescent="0.25">
      <c r="F228" s="271"/>
      <c r="G228" s="269"/>
      <c r="H228" s="269"/>
      <c r="I228" s="269"/>
      <c r="J228" s="269"/>
      <c r="K228" s="269"/>
      <c r="L228" s="269"/>
      <c r="M228" s="269"/>
      <c r="N228" s="269"/>
      <c r="O228" s="269"/>
      <c r="P228" s="269"/>
    </row>
    <row r="229" spans="6:16" s="282" customFormat="1" ht="15" hidden="1" x14ac:dyDescent="0.25">
      <c r="F229" s="271"/>
      <c r="G229" s="269"/>
      <c r="H229" s="269"/>
      <c r="I229" s="269"/>
      <c r="J229" s="269"/>
      <c r="K229" s="269"/>
      <c r="L229" s="269"/>
      <c r="M229" s="269"/>
      <c r="N229" s="269"/>
      <c r="O229" s="269"/>
      <c r="P229" s="269"/>
    </row>
  </sheetData>
  <mergeCells count="30">
    <mergeCell ref="A4:F4"/>
    <mergeCell ref="B7:D7"/>
    <mergeCell ref="D114:E114"/>
    <mergeCell ref="A113:F113"/>
    <mergeCell ref="A75:F75"/>
    <mergeCell ref="B36:C36"/>
    <mergeCell ref="B37:F37"/>
    <mergeCell ref="B39:B42"/>
    <mergeCell ref="C39:C42"/>
    <mergeCell ref="D39:E39"/>
    <mergeCell ref="A8:A9"/>
    <mergeCell ref="B8:B11"/>
    <mergeCell ref="C8:C11"/>
    <mergeCell ref="D8:E8"/>
    <mergeCell ref="B140:C140"/>
    <mergeCell ref="B144:C144"/>
    <mergeCell ref="B5:F5"/>
    <mergeCell ref="B89:C89"/>
    <mergeCell ref="B99:C99"/>
    <mergeCell ref="B101:C101"/>
    <mergeCell ref="B114:B117"/>
    <mergeCell ref="C114:C117"/>
    <mergeCell ref="B56:C56"/>
    <mergeCell ref="B65:C65"/>
    <mergeCell ref="B67:C67"/>
    <mergeCell ref="B76:B79"/>
    <mergeCell ref="C76:C79"/>
    <mergeCell ref="D76:E76"/>
    <mergeCell ref="B25:C25"/>
    <mergeCell ref="B34:C34"/>
  </mergeCells>
  <dataValidations count="1">
    <dataValidation type="decimal" allowBlank="1" showInputMessage="1" showErrorMessage="1" errorTitle="Microsoft Excel" error="Neočekivana vrsta podatka!_x000a_Mollimo unesite broj." sqref="E13:F24 F26:F29 F57:F64 F145:F148 E44:F55 E27:E29 E58:E64 E119:E138 F119:F139">
      <formula1>-100000000000</formula1>
      <formula2>100000000000</formula2>
    </dataValidation>
  </dataValidations>
  <printOptions horizontalCentered="1"/>
  <pageMargins left="0.19685039370078741" right="0.1968503937007874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FF00"/>
  </sheetPr>
  <dimension ref="A1:H29"/>
  <sheetViews>
    <sheetView zoomScaleNormal="100" workbookViewId="0">
      <pane ySplit="7" topLeftCell="A8" activePane="bottomLeft" state="frozen"/>
      <selection activeCell="E24" sqref="E24"/>
      <selection pane="bottomLeft" activeCell="E24" sqref="E24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363" t="s">
        <v>136</v>
      </c>
      <c r="B2" s="1363"/>
      <c r="C2" s="1363"/>
      <c r="D2" s="1363"/>
      <c r="E2" s="1363"/>
      <c r="F2" s="1363"/>
      <c r="G2" s="1363"/>
      <c r="H2" s="1363"/>
    </row>
    <row r="3" spans="1:8" s="44" customFormat="1" ht="20.25" customHeight="1" x14ac:dyDescent="0.25">
      <c r="A3" s="1273" t="s">
        <v>151</v>
      </c>
      <c r="B3" s="1273"/>
      <c r="C3" s="1273"/>
      <c r="D3" s="1273"/>
      <c r="E3" s="1273"/>
      <c r="F3" s="1273"/>
      <c r="G3" s="1273"/>
      <c r="H3" s="1273"/>
    </row>
    <row r="4" spans="1:8" ht="16.5" customHeight="1" x14ac:dyDescent="0.25">
      <c r="A4" s="1267" t="s">
        <v>84</v>
      </c>
      <c r="B4" s="1364" t="s">
        <v>48</v>
      </c>
      <c r="C4" s="1283" t="s">
        <v>85</v>
      </c>
      <c r="D4" s="1284"/>
      <c r="E4" s="1284"/>
      <c r="F4" s="1285"/>
      <c r="G4" s="1285"/>
      <c r="H4" s="1286"/>
    </row>
    <row r="5" spans="1:8" ht="15.75" customHeight="1" x14ac:dyDescent="0.25">
      <c r="A5" s="1268"/>
      <c r="B5" s="1365"/>
      <c r="C5" s="1287"/>
      <c r="D5" s="1287"/>
      <c r="E5" s="1287"/>
      <c r="F5" s="1288"/>
      <c r="G5" s="1288"/>
      <c r="H5" s="1289"/>
    </row>
    <row r="6" spans="1:8" ht="15.75" customHeight="1" x14ac:dyDescent="0.25">
      <c r="A6" s="1268"/>
      <c r="B6" s="1365"/>
      <c r="C6" s="1357" t="s">
        <v>93</v>
      </c>
      <c r="D6" s="1358"/>
      <c r="E6" s="1359"/>
      <c r="F6" s="1360" t="s">
        <v>52</v>
      </c>
      <c r="G6" s="1361"/>
      <c r="H6" s="1362"/>
    </row>
    <row r="7" spans="1:8" s="45" customFormat="1" ht="35.25" customHeight="1" x14ac:dyDescent="0.25">
      <c r="A7" s="1268"/>
      <c r="B7" s="1365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273</v>
      </c>
      <c r="D9" s="118">
        <v>2094</v>
      </c>
      <c r="E9" s="118">
        <v>2367</v>
      </c>
      <c r="F9" s="118">
        <v>62</v>
      </c>
      <c r="G9" s="118">
        <v>231</v>
      </c>
      <c r="H9" s="214">
        <v>293</v>
      </c>
    </row>
    <row r="10" spans="1:8" ht="27.95" customHeight="1" x14ac:dyDescent="0.25">
      <c r="A10" s="116" t="s">
        <v>55</v>
      </c>
      <c r="B10" s="117" t="s">
        <v>87</v>
      </c>
      <c r="C10" s="118">
        <v>1063</v>
      </c>
      <c r="D10" s="118">
        <v>8620</v>
      </c>
      <c r="E10" s="118">
        <v>9683</v>
      </c>
      <c r="F10" s="118">
        <v>64</v>
      </c>
      <c r="G10" s="118">
        <v>247</v>
      </c>
      <c r="H10" s="214">
        <v>311</v>
      </c>
    </row>
    <row r="11" spans="1:8" ht="27.95" customHeight="1" x14ac:dyDescent="0.25">
      <c r="A11" s="116" t="s">
        <v>57</v>
      </c>
      <c r="B11" s="117" t="s">
        <v>58</v>
      </c>
      <c r="C11" s="118">
        <v>107</v>
      </c>
      <c r="D11" s="118">
        <v>1372</v>
      </c>
      <c r="E11" s="118">
        <v>1479</v>
      </c>
      <c r="F11" s="118">
        <v>2</v>
      </c>
      <c r="G11" s="118">
        <v>30</v>
      </c>
      <c r="H11" s="214">
        <v>32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1</v>
      </c>
      <c r="E12" s="118">
        <v>1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117" t="s">
        <v>60</v>
      </c>
      <c r="C13" s="118">
        <v>447</v>
      </c>
      <c r="D13" s="118">
        <v>3405</v>
      </c>
      <c r="E13" s="118">
        <v>3852</v>
      </c>
      <c r="F13" s="118">
        <v>24</v>
      </c>
      <c r="G13" s="118">
        <v>113</v>
      </c>
      <c r="H13" s="214">
        <v>137</v>
      </c>
    </row>
    <row r="14" spans="1:8" ht="27.95" customHeight="1" x14ac:dyDescent="0.25">
      <c r="A14" s="116" t="s">
        <v>63</v>
      </c>
      <c r="B14" s="520" t="s">
        <v>62</v>
      </c>
      <c r="C14" s="521">
        <v>749</v>
      </c>
      <c r="D14" s="521">
        <v>6052</v>
      </c>
      <c r="E14" s="521">
        <v>6801</v>
      </c>
      <c r="F14" s="521">
        <v>127</v>
      </c>
      <c r="G14" s="521">
        <v>537</v>
      </c>
      <c r="H14" s="522">
        <v>664</v>
      </c>
    </row>
    <row r="15" spans="1:8" ht="27.95" customHeight="1" x14ac:dyDescent="0.25">
      <c r="A15" s="116" t="s">
        <v>65</v>
      </c>
      <c r="B15" s="117" t="s">
        <v>64</v>
      </c>
      <c r="C15" s="118">
        <v>53</v>
      </c>
      <c r="D15" s="118">
        <v>1033</v>
      </c>
      <c r="E15" s="118">
        <v>1086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117" t="s">
        <v>68</v>
      </c>
      <c r="C16" s="118">
        <v>13</v>
      </c>
      <c r="D16" s="118">
        <v>101</v>
      </c>
      <c r="E16" s="118">
        <v>114</v>
      </c>
      <c r="F16" s="118">
        <v>6</v>
      </c>
      <c r="G16" s="118">
        <v>57</v>
      </c>
      <c r="H16" s="214">
        <v>63</v>
      </c>
    </row>
    <row r="17" spans="1:8" ht="27.95" customHeight="1" x14ac:dyDescent="0.25">
      <c r="A17" s="116" t="s">
        <v>67</v>
      </c>
      <c r="B17" s="117" t="s">
        <v>69</v>
      </c>
      <c r="C17" s="118">
        <v>1112</v>
      </c>
      <c r="D17" s="118">
        <v>7718</v>
      </c>
      <c r="E17" s="118">
        <v>8830</v>
      </c>
      <c r="F17" s="118">
        <v>54</v>
      </c>
      <c r="G17" s="118">
        <v>504</v>
      </c>
      <c r="H17" s="214">
        <v>558</v>
      </c>
    </row>
    <row r="18" spans="1:8" ht="27.95" customHeight="1" x14ac:dyDescent="0.25">
      <c r="A18" s="116" t="s">
        <v>22</v>
      </c>
      <c r="B18" s="117" t="s">
        <v>92</v>
      </c>
      <c r="C18" s="118">
        <v>411</v>
      </c>
      <c r="D18" s="118">
        <v>4024</v>
      </c>
      <c r="E18" s="118">
        <v>4435</v>
      </c>
      <c r="F18" s="118">
        <v>0</v>
      </c>
      <c r="G18" s="118">
        <v>0</v>
      </c>
      <c r="H18" s="214">
        <v>0</v>
      </c>
    </row>
    <row r="19" spans="1:8" ht="27.95" customHeight="1" x14ac:dyDescent="0.25">
      <c r="A19" s="116" t="s">
        <v>24</v>
      </c>
      <c r="B19" s="117" t="s">
        <v>70</v>
      </c>
      <c r="C19" s="118">
        <v>718</v>
      </c>
      <c r="D19" s="118">
        <v>4496</v>
      </c>
      <c r="E19" s="118">
        <v>5214</v>
      </c>
      <c r="F19" s="118">
        <v>196</v>
      </c>
      <c r="G19" s="118">
        <v>842</v>
      </c>
      <c r="H19" s="214">
        <v>1038</v>
      </c>
    </row>
    <row r="20" spans="1:8" ht="27.95" customHeight="1" x14ac:dyDescent="0.25">
      <c r="A20" s="116" t="s">
        <v>26</v>
      </c>
      <c r="B20" s="117" t="s">
        <v>71</v>
      </c>
      <c r="C20" s="118">
        <v>296</v>
      </c>
      <c r="D20" s="118">
        <v>2880</v>
      </c>
      <c r="E20" s="118">
        <v>3176</v>
      </c>
      <c r="F20" s="118">
        <v>9</v>
      </c>
      <c r="G20" s="118">
        <v>61</v>
      </c>
      <c r="H20" s="214">
        <v>70</v>
      </c>
    </row>
    <row r="21" spans="1:8" ht="27.95" customHeight="1" x14ac:dyDescent="0.25">
      <c r="A21" s="116" t="s">
        <v>28</v>
      </c>
      <c r="B21" s="119" t="s">
        <v>72</v>
      </c>
      <c r="C21" s="118">
        <v>175</v>
      </c>
      <c r="D21" s="118">
        <v>1341</v>
      </c>
      <c r="E21" s="118">
        <v>1516</v>
      </c>
      <c r="F21" s="118">
        <v>30</v>
      </c>
      <c r="G21" s="118">
        <v>239</v>
      </c>
      <c r="H21" s="214">
        <v>269</v>
      </c>
    </row>
    <row r="22" spans="1:8" ht="28.5" customHeight="1" x14ac:dyDescent="0.25">
      <c r="A22" s="1355" t="s">
        <v>88</v>
      </c>
      <c r="B22" s="1356"/>
      <c r="C22" s="120">
        <v>5417</v>
      </c>
      <c r="D22" s="213">
        <v>43137</v>
      </c>
      <c r="E22" s="505">
        <v>48554</v>
      </c>
      <c r="F22" s="120">
        <v>574</v>
      </c>
      <c r="G22" s="213">
        <v>2861</v>
      </c>
      <c r="H22" s="215">
        <v>3435</v>
      </c>
    </row>
    <row r="29" spans="1:8" ht="11.25" customHeight="1" x14ac:dyDescent="0.25"/>
  </sheetData>
  <mergeCells count="8">
    <mergeCell ref="A22:B22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C141"/>
  <sheetViews>
    <sheetView zoomScale="80" zoomScaleNormal="80" workbookViewId="0">
      <selection activeCell="F37" sqref="F37"/>
    </sheetView>
  </sheetViews>
  <sheetFormatPr defaultColWidth="0" defaultRowHeight="0" customHeight="1" zeroHeight="1" x14ac:dyDescent="0.25"/>
  <cols>
    <col min="1" max="1" width="1" style="1058" customWidth="1"/>
    <col min="2" max="2" width="5.5703125" style="341" customWidth="1"/>
    <col min="3" max="3" width="49.28515625" style="341" customWidth="1"/>
    <col min="4" max="7" width="12.7109375" style="1058" customWidth="1"/>
    <col min="8" max="8" width="1.42578125" style="341" customWidth="1"/>
    <col min="9" max="10" width="12.7109375" style="341" customWidth="1"/>
    <col min="11" max="11" width="6.42578125" style="1058" customWidth="1"/>
    <col min="12" max="17" width="0" style="1058" hidden="1" customWidth="1"/>
    <col min="18" max="16378" width="0" style="1058" hidden="1"/>
    <col min="16379" max="16379" width="1.28515625" style="1058" customWidth="1"/>
    <col min="16380" max="16380" width="15.28515625" style="1058" hidden="1" customWidth="1"/>
    <col min="16381" max="16381" width="0" style="1058" hidden="1"/>
    <col min="16382" max="16382" width="15.28515625" style="1058" hidden="1"/>
    <col min="16383" max="16383" width="0" style="1058" hidden="1"/>
    <col min="16384" max="16384" width="15.28515625" style="1058" hidden="1"/>
  </cols>
  <sheetData>
    <row r="1" spans="2:17 16380:16380" s="269" customFormat="1" ht="9.75" customHeight="1" x14ac:dyDescent="0.25">
      <c r="B1" s="266"/>
      <c r="C1" s="266"/>
      <c r="H1" s="341"/>
      <c r="I1" s="341"/>
      <c r="J1" s="341"/>
    </row>
    <row r="2" spans="2:17 16380:16380" s="271" customFormat="1" ht="20.25" customHeight="1" x14ac:dyDescent="0.25">
      <c r="B2" s="265"/>
      <c r="C2" s="266"/>
      <c r="D2" s="266"/>
      <c r="E2" s="266"/>
      <c r="F2" s="266"/>
      <c r="G2" s="266"/>
      <c r="H2" s="341"/>
      <c r="I2" s="341"/>
      <c r="J2" s="341"/>
      <c r="K2" s="266"/>
      <c r="L2" s="269"/>
      <c r="M2" s="269"/>
      <c r="N2" s="269"/>
      <c r="O2" s="269"/>
      <c r="P2" s="269"/>
      <c r="Q2" s="269"/>
    </row>
    <row r="3" spans="2:17 16380:16380" s="271" customFormat="1" ht="12" customHeight="1" x14ac:dyDescent="0.25">
      <c r="B3" s="267"/>
      <c r="C3" s="268"/>
      <c r="D3" s="268"/>
      <c r="E3" s="268"/>
      <c r="F3" s="268"/>
      <c r="G3" s="268"/>
      <c r="H3" s="342"/>
      <c r="I3" s="342"/>
      <c r="J3" s="342"/>
      <c r="K3" s="268"/>
      <c r="L3" s="269"/>
      <c r="M3" s="269"/>
      <c r="N3" s="269"/>
      <c r="O3" s="269"/>
      <c r="P3" s="269"/>
      <c r="Q3" s="269"/>
    </row>
    <row r="4" spans="2:17 16380:16380" s="269" customFormat="1" ht="19.5" customHeight="1" x14ac:dyDescent="0.25">
      <c r="B4" s="1102" t="s">
        <v>252</v>
      </c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</row>
    <row r="5" spans="2:17 16380:16380" s="269" customFormat="1" ht="12.6" customHeight="1" x14ac:dyDescent="0.25">
      <c r="B5" s="1103" t="str">
        <f>'01-01'!B5:Q5</f>
        <v>za period od 01.01. do 31.01.2019. godine.</v>
      </c>
      <c r="C5" s="1132"/>
      <c r="D5" s="1132"/>
      <c r="E5" s="1132"/>
      <c r="F5" s="1132"/>
      <c r="G5" s="1132"/>
      <c r="H5" s="1132"/>
      <c r="I5" s="1132"/>
      <c r="J5" s="1132"/>
      <c r="K5" s="1132"/>
    </row>
    <row r="6" spans="2:17 16380:16380" s="269" customFormat="1" ht="16.5" customHeight="1" x14ac:dyDescent="0.25">
      <c r="B6" s="1120" t="s">
        <v>253</v>
      </c>
      <c r="C6" s="1120"/>
      <c r="D6" s="1130"/>
      <c r="E6" s="272"/>
      <c r="F6" s="272"/>
      <c r="G6" s="272"/>
      <c r="H6" s="343"/>
      <c r="I6" s="343"/>
      <c r="J6" s="1133" t="s">
        <v>179</v>
      </c>
      <c r="K6" s="1133"/>
    </row>
    <row r="7" spans="2:17 16380:16380" s="271" customFormat="1" ht="17.25" customHeight="1" x14ac:dyDescent="0.25">
      <c r="B7" s="1106" t="s">
        <v>84</v>
      </c>
      <c r="C7" s="1109" t="s">
        <v>237</v>
      </c>
      <c r="D7" s="1134" t="s">
        <v>93</v>
      </c>
      <c r="E7" s="1135"/>
      <c r="F7" s="1134" t="s">
        <v>52</v>
      </c>
      <c r="G7" s="1135"/>
      <c r="H7" s="344"/>
      <c r="I7" s="1114" t="s">
        <v>233</v>
      </c>
      <c r="J7" s="1115"/>
      <c r="K7" s="1116"/>
      <c r="L7" s="269"/>
      <c r="M7" s="269"/>
      <c r="N7" s="269"/>
      <c r="O7" s="269"/>
      <c r="P7" s="269"/>
      <c r="Q7" s="269"/>
    </row>
    <row r="8" spans="2:17 16380:16380" s="271" customFormat="1" ht="30" customHeight="1" x14ac:dyDescent="0.25">
      <c r="B8" s="1107"/>
      <c r="C8" s="1110"/>
      <c r="D8" s="1123" t="s">
        <v>162</v>
      </c>
      <c r="E8" s="1124"/>
      <c r="F8" s="1123" t="s">
        <v>162</v>
      </c>
      <c r="G8" s="1124"/>
      <c r="H8" s="345"/>
      <c r="I8" s="1123" t="s">
        <v>234</v>
      </c>
      <c r="J8" s="1124"/>
      <c r="K8" s="1109" t="str">
        <f>'01-03'!O10</f>
        <v>Indeks19/18</v>
      </c>
      <c r="L8" s="269"/>
      <c r="M8" s="269"/>
      <c r="N8" s="269"/>
      <c r="O8" s="269"/>
      <c r="P8" s="269"/>
      <c r="Q8" s="269"/>
    </row>
    <row r="9" spans="2:17 16380:16380" s="271" customFormat="1" ht="16.149999999999999" customHeight="1" x14ac:dyDescent="0.25">
      <c r="B9" s="1108"/>
      <c r="C9" s="1111"/>
      <c r="D9" s="693" t="str">
        <f>'01-02'!F11</f>
        <v>I-I-2018</v>
      </c>
      <c r="E9" s="693" t="str">
        <f>'01-02'!G11</f>
        <v>I-I-2019</v>
      </c>
      <c r="F9" s="693" t="str">
        <f>'01-02'!J11</f>
        <v>I-I-2018</v>
      </c>
      <c r="G9" s="693" t="str">
        <f>'01-02'!K11</f>
        <v>I-I-2019</v>
      </c>
      <c r="H9" s="353"/>
      <c r="I9" s="693" t="str">
        <f>'01-02'!M11</f>
        <v>I-I-2018</v>
      </c>
      <c r="J9" s="693" t="str">
        <f>'01-02'!N11</f>
        <v>I-I-2019</v>
      </c>
      <c r="K9" s="1111"/>
      <c r="L9" s="269"/>
      <c r="M9" s="269"/>
      <c r="N9" s="269"/>
      <c r="O9" s="269"/>
      <c r="P9" s="269"/>
      <c r="Q9" s="269"/>
    </row>
    <row r="10" spans="2:17 16380:16380" s="282" customFormat="1" ht="6" customHeight="1" x14ac:dyDescent="0.25">
      <c r="B10" s="348"/>
      <c r="C10" s="349"/>
      <c r="D10" s="349"/>
      <c r="E10" s="349"/>
      <c r="F10" s="349"/>
      <c r="G10" s="349"/>
      <c r="H10" s="343"/>
      <c r="I10" s="343"/>
      <c r="J10" s="343"/>
      <c r="K10" s="350"/>
      <c r="L10" s="266"/>
      <c r="M10" s="266"/>
      <c r="N10" s="266"/>
      <c r="O10" s="266"/>
      <c r="P10" s="266"/>
      <c r="Q10" s="266"/>
    </row>
    <row r="11" spans="2:17 16380:16380" s="271" customFormat="1" ht="15" customHeight="1" x14ac:dyDescent="0.3">
      <c r="B11" s="969">
        <v>1</v>
      </c>
      <c r="C11" s="970" t="s">
        <v>308</v>
      </c>
      <c r="D11" s="971">
        <v>3390027</v>
      </c>
      <c r="E11" s="972">
        <v>3357651</v>
      </c>
      <c r="F11" s="971">
        <v>168916</v>
      </c>
      <c r="G11" s="973">
        <v>151167</v>
      </c>
      <c r="H11" s="346"/>
      <c r="I11" s="974">
        <f>SUM(D11+F11)</f>
        <v>3558943</v>
      </c>
      <c r="J11" s="975">
        <f>SUM(E11+G11)</f>
        <v>3508818</v>
      </c>
      <c r="K11" s="976">
        <f t="shared" ref="K11:K29" si="0">IF(I11=0,"",J11/I11)</f>
        <v>0.98591576206755771</v>
      </c>
      <c r="L11" s="269"/>
      <c r="M11" s="269"/>
      <c r="N11" s="269"/>
      <c r="O11" s="269"/>
      <c r="P11" s="269"/>
      <c r="Q11" s="269"/>
      <c r="XEZ11" s="365"/>
    </row>
    <row r="12" spans="2:17 16380:16380" s="271" customFormat="1" ht="15" customHeight="1" x14ac:dyDescent="0.3">
      <c r="B12" s="969">
        <v>2</v>
      </c>
      <c r="C12" s="977" t="s">
        <v>7</v>
      </c>
      <c r="D12" s="971">
        <v>570238</v>
      </c>
      <c r="E12" s="972">
        <v>687520</v>
      </c>
      <c r="F12" s="971">
        <v>46764</v>
      </c>
      <c r="G12" s="973">
        <v>40245</v>
      </c>
      <c r="H12" s="346"/>
      <c r="I12" s="974">
        <f t="shared" ref="I12:I28" si="1">SUM(D12+F12)</f>
        <v>617002</v>
      </c>
      <c r="J12" s="975">
        <f t="shared" ref="J12:J28" si="2">SUM(E12+G12)</f>
        <v>727765</v>
      </c>
      <c r="K12" s="976">
        <f t="shared" si="0"/>
        <v>1.1795180566675634</v>
      </c>
      <c r="L12" s="269"/>
      <c r="M12" s="269"/>
      <c r="N12" s="269"/>
      <c r="O12" s="269"/>
      <c r="P12" s="269"/>
      <c r="Q12" s="269"/>
      <c r="XEZ12" s="365"/>
    </row>
    <row r="13" spans="2:17 16380:16380" s="271" customFormat="1" ht="15" customHeight="1" x14ac:dyDescent="0.3">
      <c r="B13" s="969">
        <v>3</v>
      </c>
      <c r="C13" s="978" t="s">
        <v>316</v>
      </c>
      <c r="D13" s="971">
        <v>3557396</v>
      </c>
      <c r="E13" s="972">
        <v>3912785</v>
      </c>
      <c r="F13" s="971">
        <v>126294</v>
      </c>
      <c r="G13" s="973">
        <v>130272</v>
      </c>
      <c r="H13" s="346"/>
      <c r="I13" s="974">
        <f t="shared" si="1"/>
        <v>3683690</v>
      </c>
      <c r="J13" s="975">
        <f t="shared" si="2"/>
        <v>4043057</v>
      </c>
      <c r="K13" s="976">
        <f t="shared" si="0"/>
        <v>1.0975562547337046</v>
      </c>
      <c r="L13" s="269"/>
      <c r="M13" s="269"/>
      <c r="N13" s="269"/>
      <c r="O13" s="269"/>
      <c r="P13" s="269"/>
      <c r="Q13" s="269"/>
      <c r="XEZ13" s="365"/>
    </row>
    <row r="14" spans="2:17 16380:16380" s="271" customFormat="1" ht="15" customHeight="1" x14ac:dyDescent="0.3">
      <c r="B14" s="969">
        <v>4</v>
      </c>
      <c r="C14" s="977" t="s">
        <v>11</v>
      </c>
      <c r="D14" s="971">
        <v>0</v>
      </c>
      <c r="E14" s="972">
        <v>0</v>
      </c>
      <c r="F14" s="971">
        <v>0</v>
      </c>
      <c r="G14" s="973">
        <v>0</v>
      </c>
      <c r="H14" s="346"/>
      <c r="I14" s="974">
        <f t="shared" si="1"/>
        <v>0</v>
      </c>
      <c r="J14" s="975">
        <f t="shared" si="2"/>
        <v>0</v>
      </c>
      <c r="K14" s="976" t="str">
        <f t="shared" si="0"/>
        <v/>
      </c>
      <c r="L14" s="269"/>
      <c r="M14" s="269"/>
      <c r="N14" s="269"/>
      <c r="O14" s="269"/>
      <c r="P14" s="269"/>
      <c r="Q14" s="269"/>
      <c r="XEZ14" s="365"/>
    </row>
    <row r="15" spans="2:17 16380:16380" s="271" customFormat="1" ht="15" customHeight="1" x14ac:dyDescent="0.3">
      <c r="B15" s="969">
        <v>5</v>
      </c>
      <c r="C15" s="977" t="s">
        <v>13</v>
      </c>
      <c r="D15" s="971">
        <v>0</v>
      </c>
      <c r="E15" s="972">
        <v>0</v>
      </c>
      <c r="F15" s="971">
        <v>0</v>
      </c>
      <c r="G15" s="973">
        <v>0</v>
      </c>
      <c r="H15" s="346"/>
      <c r="I15" s="974">
        <f t="shared" si="1"/>
        <v>0</v>
      </c>
      <c r="J15" s="975">
        <f t="shared" si="2"/>
        <v>0</v>
      </c>
      <c r="K15" s="976" t="str">
        <f t="shared" si="0"/>
        <v/>
      </c>
      <c r="L15" s="269"/>
      <c r="M15" s="269"/>
      <c r="N15" s="269"/>
      <c r="O15" s="269"/>
      <c r="P15" s="269"/>
      <c r="Q15" s="269"/>
      <c r="XEZ15" s="365"/>
    </row>
    <row r="16" spans="2:17 16380:16380" s="271" customFormat="1" ht="15" customHeight="1" x14ac:dyDescent="0.3">
      <c r="B16" s="969">
        <v>6</v>
      </c>
      <c r="C16" s="977" t="s">
        <v>15</v>
      </c>
      <c r="D16" s="971">
        <v>0</v>
      </c>
      <c r="E16" s="972">
        <v>4442</v>
      </c>
      <c r="F16" s="971">
        <v>0</v>
      </c>
      <c r="G16" s="973">
        <v>0</v>
      </c>
      <c r="H16" s="346"/>
      <c r="I16" s="974">
        <f t="shared" si="1"/>
        <v>0</v>
      </c>
      <c r="J16" s="975">
        <f t="shared" si="2"/>
        <v>4442</v>
      </c>
      <c r="K16" s="976" t="str">
        <f t="shared" si="0"/>
        <v/>
      </c>
      <c r="L16" s="269"/>
      <c r="M16" s="269"/>
      <c r="N16" s="269"/>
      <c r="O16" s="269"/>
      <c r="P16" s="269"/>
      <c r="Q16" s="269"/>
      <c r="XEZ16" s="365"/>
    </row>
    <row r="17" spans="2:17 16380:16380" s="271" customFormat="1" ht="15" customHeight="1" x14ac:dyDescent="0.3">
      <c r="B17" s="969">
        <v>7</v>
      </c>
      <c r="C17" s="977" t="s">
        <v>17</v>
      </c>
      <c r="D17" s="971">
        <v>900037</v>
      </c>
      <c r="E17" s="972">
        <v>876503</v>
      </c>
      <c r="F17" s="971">
        <v>231722</v>
      </c>
      <c r="G17" s="973">
        <v>226415</v>
      </c>
      <c r="H17" s="346"/>
      <c r="I17" s="974">
        <f t="shared" si="1"/>
        <v>1131759</v>
      </c>
      <c r="J17" s="975">
        <f t="shared" si="2"/>
        <v>1102918</v>
      </c>
      <c r="K17" s="976">
        <f t="shared" si="0"/>
        <v>0.97451665946548693</v>
      </c>
      <c r="L17" s="269"/>
      <c r="M17" s="269"/>
      <c r="N17" s="269"/>
      <c r="O17" s="269"/>
      <c r="P17" s="269"/>
      <c r="Q17" s="269"/>
      <c r="XEZ17" s="365"/>
    </row>
    <row r="18" spans="2:17 16380:16380" s="271" customFormat="1" ht="15" customHeight="1" x14ac:dyDescent="0.3">
      <c r="B18" s="969">
        <v>8</v>
      </c>
      <c r="C18" s="978" t="s">
        <v>317</v>
      </c>
      <c r="D18" s="971">
        <v>3105484</v>
      </c>
      <c r="E18" s="972">
        <v>3054275</v>
      </c>
      <c r="F18" s="971">
        <v>142830</v>
      </c>
      <c r="G18" s="973">
        <v>241255</v>
      </c>
      <c r="H18" s="346"/>
      <c r="I18" s="974">
        <f t="shared" si="1"/>
        <v>3248314</v>
      </c>
      <c r="J18" s="975">
        <f t="shared" si="2"/>
        <v>3295530</v>
      </c>
      <c r="K18" s="976">
        <f t="shared" si="0"/>
        <v>1.0145355405912113</v>
      </c>
      <c r="L18" s="269"/>
      <c r="M18" s="269"/>
      <c r="N18" s="269"/>
      <c r="O18" s="269"/>
      <c r="P18" s="269"/>
      <c r="Q18" s="269"/>
      <c r="XEZ18" s="365"/>
    </row>
    <row r="19" spans="2:17 16380:16380" s="271" customFormat="1" ht="15" customHeight="1" x14ac:dyDescent="0.3">
      <c r="B19" s="969">
        <v>9</v>
      </c>
      <c r="C19" s="978" t="s">
        <v>309</v>
      </c>
      <c r="D19" s="971">
        <v>997363</v>
      </c>
      <c r="E19" s="972">
        <v>1591465</v>
      </c>
      <c r="F19" s="971">
        <v>1398808</v>
      </c>
      <c r="G19" s="973">
        <v>178125</v>
      </c>
      <c r="H19" s="346"/>
      <c r="I19" s="974">
        <f t="shared" si="1"/>
        <v>2396171</v>
      </c>
      <c r="J19" s="975">
        <f t="shared" si="2"/>
        <v>1769590</v>
      </c>
      <c r="K19" s="976">
        <f t="shared" si="0"/>
        <v>0.73850739367098595</v>
      </c>
      <c r="L19" s="269"/>
      <c r="M19" s="269"/>
      <c r="N19" s="269"/>
      <c r="O19" s="269"/>
      <c r="P19" s="269"/>
      <c r="Q19" s="269"/>
      <c r="XEZ19" s="365"/>
    </row>
    <row r="20" spans="2:17 16380:16380" s="271" customFormat="1" ht="15" customHeight="1" x14ac:dyDescent="0.3">
      <c r="B20" s="969">
        <v>10</v>
      </c>
      <c r="C20" s="978" t="s">
        <v>318</v>
      </c>
      <c r="D20" s="971">
        <v>13091838</v>
      </c>
      <c r="E20" s="972">
        <v>13828926</v>
      </c>
      <c r="F20" s="971">
        <v>1808620</v>
      </c>
      <c r="G20" s="973">
        <v>2026072</v>
      </c>
      <c r="H20" s="346"/>
      <c r="I20" s="974">
        <f t="shared" si="1"/>
        <v>14900458</v>
      </c>
      <c r="J20" s="975">
        <f t="shared" si="2"/>
        <v>15854998</v>
      </c>
      <c r="K20" s="976">
        <f t="shared" si="0"/>
        <v>1.0640611181213355</v>
      </c>
      <c r="L20" s="269"/>
      <c r="M20" s="269"/>
      <c r="N20" s="269"/>
      <c r="O20" s="269"/>
      <c r="P20" s="269"/>
      <c r="Q20" s="269"/>
    </row>
    <row r="21" spans="2:17 16380:16380" s="271" customFormat="1" ht="15" customHeight="1" x14ac:dyDescent="0.3">
      <c r="B21" s="969">
        <v>11</v>
      </c>
      <c r="C21" s="978" t="s">
        <v>319</v>
      </c>
      <c r="D21" s="971">
        <v>0</v>
      </c>
      <c r="E21" s="972">
        <v>1144</v>
      </c>
      <c r="F21" s="971">
        <v>0</v>
      </c>
      <c r="G21" s="973">
        <v>51</v>
      </c>
      <c r="H21" s="346"/>
      <c r="I21" s="974">
        <f t="shared" si="1"/>
        <v>0</v>
      </c>
      <c r="J21" s="975">
        <f t="shared" si="2"/>
        <v>1195</v>
      </c>
      <c r="K21" s="976" t="str">
        <f t="shared" si="0"/>
        <v/>
      </c>
      <c r="L21" s="269"/>
      <c r="M21" s="269"/>
      <c r="N21" s="269"/>
      <c r="O21" s="269"/>
      <c r="P21" s="269"/>
      <c r="Q21" s="269"/>
    </row>
    <row r="22" spans="2:17 16380:16380" s="274" customFormat="1" ht="15" customHeight="1" x14ac:dyDescent="0.3">
      <c r="B22" s="969">
        <v>12</v>
      </c>
      <c r="C22" s="1050" t="s">
        <v>320</v>
      </c>
      <c r="D22" s="971">
        <v>175</v>
      </c>
      <c r="E22" s="973">
        <v>0</v>
      </c>
      <c r="F22" s="971">
        <v>0</v>
      </c>
      <c r="G22" s="973">
        <v>0</v>
      </c>
      <c r="H22" s="1051"/>
      <c r="I22" s="974">
        <f t="shared" si="1"/>
        <v>175</v>
      </c>
      <c r="J22" s="975">
        <f t="shared" si="2"/>
        <v>0</v>
      </c>
      <c r="K22" s="567">
        <f t="shared" si="0"/>
        <v>0</v>
      </c>
      <c r="L22" s="273"/>
      <c r="M22" s="273"/>
      <c r="N22" s="273"/>
      <c r="O22" s="273"/>
      <c r="P22" s="273"/>
      <c r="Q22" s="273"/>
    </row>
    <row r="23" spans="2:17 16380:16380" s="274" customFormat="1" ht="15" customHeight="1" x14ac:dyDescent="0.3">
      <c r="B23" s="1042">
        <v>13</v>
      </c>
      <c r="C23" s="1043" t="s">
        <v>321</v>
      </c>
      <c r="D23" s="1044">
        <v>937852</v>
      </c>
      <c r="E23" s="1045">
        <v>1023214</v>
      </c>
      <c r="F23" s="1044">
        <v>37611</v>
      </c>
      <c r="G23" s="1046">
        <v>42571</v>
      </c>
      <c r="H23" s="346"/>
      <c r="I23" s="1047">
        <f t="shared" si="1"/>
        <v>975463</v>
      </c>
      <c r="J23" s="1048">
        <f t="shared" si="2"/>
        <v>1065785</v>
      </c>
      <c r="K23" s="1049">
        <f t="shared" si="0"/>
        <v>1.0925939784492082</v>
      </c>
      <c r="L23" s="273"/>
      <c r="M23" s="273"/>
      <c r="N23" s="273"/>
      <c r="O23" s="273"/>
      <c r="P23" s="273"/>
      <c r="Q23" s="273"/>
    </row>
    <row r="24" spans="2:17 16380:16380" s="274" customFormat="1" ht="15" customHeight="1" x14ac:dyDescent="0.3">
      <c r="B24" s="979">
        <v>14</v>
      </c>
      <c r="C24" s="981" t="s">
        <v>31</v>
      </c>
      <c r="D24" s="971">
        <v>830361</v>
      </c>
      <c r="E24" s="972">
        <v>737288</v>
      </c>
      <c r="F24" s="971">
        <v>0</v>
      </c>
      <c r="G24" s="973">
        <v>0</v>
      </c>
      <c r="H24" s="346"/>
      <c r="I24" s="974">
        <f t="shared" si="1"/>
        <v>830361</v>
      </c>
      <c r="J24" s="975">
        <f t="shared" si="2"/>
        <v>737288</v>
      </c>
      <c r="K24" s="984">
        <f t="shared" si="0"/>
        <v>0.88791260668552596</v>
      </c>
      <c r="L24" s="273"/>
      <c r="M24" s="273"/>
      <c r="N24" s="273"/>
      <c r="O24" s="273"/>
      <c r="P24" s="273"/>
      <c r="Q24" s="273"/>
    </row>
    <row r="25" spans="2:17 16380:16380" s="274" customFormat="1" ht="15" customHeight="1" x14ac:dyDescent="0.3">
      <c r="B25" s="979">
        <v>15</v>
      </c>
      <c r="C25" s="981" t="s">
        <v>116</v>
      </c>
      <c r="D25" s="971">
        <v>101950</v>
      </c>
      <c r="E25" s="972">
        <v>105654</v>
      </c>
      <c r="F25" s="971">
        <v>0</v>
      </c>
      <c r="G25" s="973">
        <v>0</v>
      </c>
      <c r="H25" s="346"/>
      <c r="I25" s="974">
        <f t="shared" si="1"/>
        <v>101950</v>
      </c>
      <c r="J25" s="975">
        <f t="shared" si="2"/>
        <v>105654</v>
      </c>
      <c r="K25" s="976">
        <f t="shared" si="0"/>
        <v>1.036331535066209</v>
      </c>
      <c r="L25" s="273"/>
      <c r="M25" s="273"/>
      <c r="N25" s="273"/>
      <c r="O25" s="273"/>
      <c r="P25" s="273"/>
      <c r="Q25" s="273"/>
    </row>
    <row r="26" spans="2:17 16380:16380" s="274" customFormat="1" ht="15" customHeight="1" x14ac:dyDescent="0.3">
      <c r="B26" s="979">
        <v>16</v>
      </c>
      <c r="C26" s="981" t="s">
        <v>322</v>
      </c>
      <c r="D26" s="971">
        <v>202663</v>
      </c>
      <c r="E26" s="972">
        <v>190222</v>
      </c>
      <c r="F26" s="971">
        <v>9498</v>
      </c>
      <c r="G26" s="973">
        <v>9955</v>
      </c>
      <c r="H26" s="346"/>
      <c r="I26" s="974">
        <f t="shared" si="1"/>
        <v>212161</v>
      </c>
      <c r="J26" s="975">
        <f t="shared" si="2"/>
        <v>200177</v>
      </c>
      <c r="K26" s="976">
        <f t="shared" si="0"/>
        <v>0.94351459504810031</v>
      </c>
      <c r="L26" s="273"/>
      <c r="M26" s="273"/>
      <c r="N26" s="273"/>
      <c r="O26" s="273"/>
      <c r="P26" s="273"/>
      <c r="Q26" s="273"/>
    </row>
    <row r="27" spans="2:17 16380:16380" s="274" customFormat="1" ht="15" customHeight="1" x14ac:dyDescent="0.3">
      <c r="B27" s="979">
        <v>17</v>
      </c>
      <c r="C27" s="981" t="s">
        <v>236</v>
      </c>
      <c r="D27" s="971">
        <v>68</v>
      </c>
      <c r="E27" s="972">
        <v>20</v>
      </c>
      <c r="F27" s="971">
        <v>0</v>
      </c>
      <c r="G27" s="973">
        <v>0</v>
      </c>
      <c r="H27" s="346"/>
      <c r="I27" s="974">
        <f t="shared" si="1"/>
        <v>68</v>
      </c>
      <c r="J27" s="975">
        <f t="shared" si="2"/>
        <v>20</v>
      </c>
      <c r="K27" s="976">
        <f t="shared" si="0"/>
        <v>0.29411764705882354</v>
      </c>
      <c r="L27" s="273"/>
      <c r="M27" s="273"/>
      <c r="N27" s="273"/>
      <c r="O27" s="273"/>
      <c r="P27" s="273"/>
      <c r="Q27" s="273"/>
    </row>
    <row r="28" spans="2:17 16380:16380" s="274" customFormat="1" ht="15" customHeight="1" x14ac:dyDescent="0.3">
      <c r="B28" s="979">
        <v>18</v>
      </c>
      <c r="C28" s="981" t="s">
        <v>39</v>
      </c>
      <c r="D28" s="971">
        <v>110676</v>
      </c>
      <c r="E28" s="972">
        <v>78043</v>
      </c>
      <c r="F28" s="971">
        <v>0</v>
      </c>
      <c r="G28" s="973">
        <v>1008</v>
      </c>
      <c r="H28" s="346"/>
      <c r="I28" s="974">
        <f t="shared" si="1"/>
        <v>110676</v>
      </c>
      <c r="J28" s="975">
        <f t="shared" si="2"/>
        <v>79051</v>
      </c>
      <c r="K28" s="976">
        <f t="shared" si="0"/>
        <v>0.71425602660016629</v>
      </c>
      <c r="L28" s="273"/>
      <c r="M28" s="273"/>
      <c r="N28" s="273"/>
      <c r="O28" s="273"/>
      <c r="P28" s="273"/>
      <c r="Q28" s="273"/>
    </row>
    <row r="29" spans="2:17 16380:16380" s="271" customFormat="1" ht="18" customHeight="1" x14ac:dyDescent="0.25">
      <c r="B29" s="1131" t="s">
        <v>254</v>
      </c>
      <c r="C29" s="1131"/>
      <c r="D29" s="982">
        <f>SUM(D11:D28)</f>
        <v>27796128</v>
      </c>
      <c r="E29" s="983">
        <f>SUM(E11:E28)</f>
        <v>29449152</v>
      </c>
      <c r="F29" s="982">
        <f>SUM(F11:F28)</f>
        <v>3971063</v>
      </c>
      <c r="G29" s="983">
        <f>SUM(G11:G28)</f>
        <v>3047136</v>
      </c>
      <c r="H29" s="997"/>
      <c r="I29" s="973">
        <f>SUM(I11:I28)</f>
        <v>31767191</v>
      </c>
      <c r="J29" s="980">
        <f>SUM(J11:J28)</f>
        <v>32496288</v>
      </c>
      <c r="K29" s="568">
        <f t="shared" si="0"/>
        <v>1.0229512581077753</v>
      </c>
      <c r="L29" s="269"/>
      <c r="M29" s="269"/>
      <c r="N29" s="269"/>
      <c r="O29" s="269"/>
      <c r="P29" s="269"/>
      <c r="Q29" s="269"/>
    </row>
    <row r="30" spans="2:17 16380:16380" s="266" customFormat="1" ht="21" customHeight="1" x14ac:dyDescent="0.25">
      <c r="B30" s="275"/>
      <c r="C30" s="275"/>
      <c r="D30" s="359"/>
      <c r="E30" s="360"/>
      <c r="F30" s="359"/>
      <c r="G30" s="360"/>
      <c r="H30" s="354"/>
      <c r="I30" s="355"/>
      <c r="J30" s="367"/>
      <c r="K30" s="357"/>
    </row>
    <row r="31" spans="2:17 16380:16380" s="266" customFormat="1" ht="21" customHeight="1" x14ac:dyDescent="0.25">
      <c r="B31" s="275"/>
      <c r="C31" s="275"/>
      <c r="D31" s="359"/>
      <c r="E31" s="360"/>
      <c r="F31" s="359"/>
      <c r="G31" s="360"/>
      <c r="H31" s="354"/>
      <c r="I31" s="355"/>
      <c r="J31" s="367"/>
      <c r="K31" s="357"/>
    </row>
    <row r="32" spans="2:17 16380:16380" s="341" customFormat="1" ht="21" customHeight="1" x14ac:dyDescent="0.25">
      <c r="B32" s="1015"/>
      <c r="C32" s="1015"/>
      <c r="D32" s="359"/>
      <c r="E32" s="360"/>
      <c r="F32" s="359"/>
      <c r="G32" s="360"/>
      <c r="H32" s="354"/>
      <c r="I32" s="355"/>
      <c r="J32" s="367"/>
      <c r="K32" s="591"/>
    </row>
    <row r="33" spans="2:11" s="341" customFormat="1" ht="21" customHeight="1" x14ac:dyDescent="0.25">
      <c r="B33" s="1015"/>
      <c r="C33" s="1015"/>
      <c r="D33" s="359"/>
      <c r="E33" s="360"/>
      <c r="F33" s="359"/>
      <c r="G33" s="360"/>
      <c r="H33" s="354"/>
      <c r="I33" s="355"/>
      <c r="J33" s="367"/>
      <c r="K33" s="591"/>
    </row>
    <row r="34" spans="2:11" s="341" customFormat="1" ht="21" customHeight="1" x14ac:dyDescent="0.25">
      <c r="B34" s="1015"/>
      <c r="C34" s="1015"/>
      <c r="D34" s="359"/>
      <c r="E34" s="360"/>
      <c r="F34" s="359"/>
      <c r="G34" s="360"/>
      <c r="H34" s="354"/>
      <c r="I34" s="355"/>
      <c r="J34" s="367"/>
      <c r="K34" s="591"/>
    </row>
    <row r="35" spans="2:11" s="341" customFormat="1" ht="21" customHeight="1" x14ac:dyDescent="0.25">
      <c r="B35" s="1015"/>
      <c r="C35" s="1015"/>
      <c r="D35" s="359"/>
      <c r="E35" s="360"/>
      <c r="F35" s="359"/>
      <c r="G35" s="360"/>
      <c r="H35" s="354"/>
      <c r="I35" s="355"/>
      <c r="J35" s="367"/>
      <c r="K35" s="591"/>
    </row>
    <row r="36" spans="2:11" s="341" customFormat="1" ht="21" customHeight="1" x14ac:dyDescent="0.25">
      <c r="B36" s="1015"/>
      <c r="C36" s="1015"/>
      <c r="D36" s="359"/>
      <c r="E36" s="360"/>
      <c r="F36" s="359"/>
      <c r="G36" s="360"/>
      <c r="H36" s="354"/>
      <c r="I36" s="355"/>
      <c r="J36" s="367"/>
      <c r="K36" s="591"/>
    </row>
    <row r="37" spans="2:11" s="341" customFormat="1" ht="21" customHeight="1" x14ac:dyDescent="0.25">
      <c r="B37" s="1015"/>
      <c r="C37" s="1015"/>
      <c r="D37" s="359"/>
      <c r="E37" s="360"/>
      <c r="F37" s="359"/>
      <c r="G37" s="360"/>
      <c r="H37" s="354"/>
      <c r="I37" s="355"/>
      <c r="J37" s="367"/>
      <c r="K37" s="591"/>
    </row>
    <row r="38" spans="2:11" s="341" customFormat="1" ht="21" customHeight="1" x14ac:dyDescent="0.25">
      <c r="B38" s="1015"/>
      <c r="C38" s="1015"/>
      <c r="D38" s="359"/>
      <c r="E38" s="360"/>
      <c r="F38" s="359"/>
      <c r="G38" s="360"/>
      <c r="H38" s="354"/>
      <c r="I38" s="355"/>
      <c r="J38" s="367"/>
      <c r="K38" s="591"/>
    </row>
    <row r="39" spans="2:11" s="341" customFormat="1" ht="21" customHeight="1" x14ac:dyDescent="0.25">
      <c r="B39" s="1015"/>
      <c r="C39" s="1015"/>
      <c r="D39" s="359"/>
      <c r="E39" s="360"/>
      <c r="F39" s="359"/>
      <c r="G39" s="360"/>
      <c r="H39" s="354"/>
      <c r="I39" s="355"/>
      <c r="J39" s="367"/>
      <c r="K39" s="591"/>
    </row>
    <row r="40" spans="2:11" s="341" customFormat="1" ht="21" customHeight="1" x14ac:dyDescent="0.25">
      <c r="B40" s="1015"/>
      <c r="C40" s="1015"/>
      <c r="D40" s="359"/>
      <c r="E40" s="360"/>
      <c r="F40" s="359"/>
      <c r="G40" s="360"/>
      <c r="H40" s="354"/>
      <c r="I40" s="355"/>
      <c r="J40" s="367"/>
      <c r="K40" s="591"/>
    </row>
    <row r="41" spans="2:11" s="341" customFormat="1" ht="21" customHeight="1" x14ac:dyDescent="0.25">
      <c r="B41" s="1015"/>
      <c r="C41" s="1015"/>
      <c r="D41" s="359"/>
      <c r="E41" s="360"/>
      <c r="F41" s="359"/>
      <c r="G41" s="360"/>
      <c r="H41" s="354"/>
      <c r="I41" s="355"/>
      <c r="J41" s="367"/>
      <c r="K41" s="591"/>
    </row>
    <row r="42" spans="2:11" s="341" customFormat="1" ht="21" customHeight="1" x14ac:dyDescent="0.25">
      <c r="B42" s="1015"/>
      <c r="C42" s="1015"/>
      <c r="D42" s="359"/>
      <c r="E42" s="360"/>
      <c r="F42" s="359"/>
      <c r="G42" s="360"/>
      <c r="H42" s="354"/>
      <c r="I42" s="355"/>
      <c r="J42" s="367"/>
      <c r="K42" s="591"/>
    </row>
    <row r="43" spans="2:11" s="341" customFormat="1" ht="21" customHeight="1" x14ac:dyDescent="0.25">
      <c r="B43" s="1015"/>
      <c r="C43" s="1015"/>
      <c r="D43" s="359"/>
      <c r="E43" s="360"/>
      <c r="F43" s="359"/>
      <c r="G43" s="360"/>
      <c r="H43" s="354"/>
      <c r="I43" s="355"/>
      <c r="J43" s="367"/>
      <c r="K43" s="591"/>
    </row>
    <row r="44" spans="2:11" s="341" customFormat="1" ht="21" customHeight="1" x14ac:dyDescent="0.25">
      <c r="B44" s="1015"/>
      <c r="C44" s="1015"/>
      <c r="D44" s="359"/>
      <c r="E44" s="360"/>
      <c r="F44" s="359"/>
      <c r="G44" s="360"/>
      <c r="H44" s="354"/>
      <c r="I44" s="355"/>
      <c r="J44" s="367"/>
      <c r="K44" s="591"/>
    </row>
    <row r="45" spans="2:11" s="341" customFormat="1" ht="21" customHeight="1" x14ac:dyDescent="0.25">
      <c r="B45" s="1015"/>
      <c r="C45" s="1015"/>
      <c r="D45" s="359"/>
      <c r="E45" s="360"/>
      <c r="F45" s="359"/>
      <c r="G45" s="360"/>
      <c r="H45" s="354"/>
      <c r="I45" s="355"/>
      <c r="J45" s="367"/>
      <c r="K45" s="591"/>
    </row>
    <row r="46" spans="2:11" s="341" customFormat="1" ht="21" customHeight="1" x14ac:dyDescent="0.25">
      <c r="B46" s="1015"/>
      <c r="C46" s="1015"/>
      <c r="D46" s="359"/>
      <c r="E46" s="360"/>
      <c r="F46" s="359"/>
      <c r="G46" s="360"/>
      <c r="H46" s="354"/>
      <c r="I46" s="355"/>
      <c r="J46" s="367"/>
      <c r="K46" s="591"/>
    </row>
    <row r="47" spans="2:11" s="341" customFormat="1" ht="21" customHeight="1" x14ac:dyDescent="0.25">
      <c r="B47" s="1015"/>
      <c r="C47" s="1015"/>
      <c r="D47" s="359"/>
      <c r="E47" s="360"/>
      <c r="F47" s="359"/>
      <c r="G47" s="360"/>
      <c r="H47" s="354"/>
      <c r="I47" s="355"/>
      <c r="J47" s="367"/>
      <c r="K47" s="591"/>
    </row>
    <row r="48" spans="2:11" s="341" customFormat="1" ht="21" customHeight="1" x14ac:dyDescent="0.25">
      <c r="B48" s="1015"/>
      <c r="C48" s="1015"/>
      <c r="D48" s="359"/>
      <c r="E48" s="360"/>
      <c r="F48" s="359"/>
      <c r="G48" s="360"/>
      <c r="H48" s="354"/>
      <c r="I48" s="355"/>
      <c r="J48" s="367"/>
      <c r="K48" s="591"/>
    </row>
    <row r="49" spans="2:11" s="341" customFormat="1" ht="21" customHeight="1" x14ac:dyDescent="0.25">
      <c r="B49" s="1015"/>
      <c r="C49" s="1015"/>
      <c r="D49" s="359"/>
      <c r="E49" s="360"/>
      <c r="F49" s="359"/>
      <c r="G49" s="360"/>
      <c r="H49" s="354"/>
      <c r="I49" s="355"/>
      <c r="J49" s="367"/>
      <c r="K49" s="591"/>
    </row>
    <row r="50" spans="2:11" s="341" customFormat="1" ht="21" customHeight="1" x14ac:dyDescent="0.25">
      <c r="B50" s="1015"/>
      <c r="C50" s="1015"/>
      <c r="D50" s="359"/>
      <c r="E50" s="360"/>
      <c r="F50" s="359"/>
      <c r="G50" s="360"/>
      <c r="H50" s="354"/>
      <c r="I50" s="355"/>
      <c r="J50" s="367"/>
      <c r="K50" s="591"/>
    </row>
    <row r="51" spans="2:11" s="341" customFormat="1" ht="21" customHeight="1" x14ac:dyDescent="0.25">
      <c r="B51" s="1015"/>
      <c r="C51" s="1015"/>
      <c r="D51" s="359"/>
      <c r="E51" s="360"/>
      <c r="F51" s="359"/>
      <c r="G51" s="360"/>
      <c r="H51" s="354"/>
      <c r="I51" s="355"/>
      <c r="J51" s="367"/>
      <c r="K51" s="591"/>
    </row>
    <row r="52" spans="2:11" s="341" customFormat="1" ht="21" customHeight="1" x14ac:dyDescent="0.25">
      <c r="B52" s="1015"/>
      <c r="C52" s="1015"/>
      <c r="D52" s="359"/>
      <c r="E52" s="360"/>
      <c r="F52" s="359"/>
      <c r="G52" s="360"/>
      <c r="H52" s="354"/>
      <c r="I52" s="355"/>
      <c r="J52" s="367"/>
      <c r="K52" s="591"/>
    </row>
    <row r="53" spans="2:11" s="341" customFormat="1" ht="21" customHeight="1" x14ac:dyDescent="0.25">
      <c r="B53" s="1015"/>
      <c r="C53" s="1015"/>
      <c r="D53" s="359"/>
      <c r="E53" s="360"/>
      <c r="F53" s="359"/>
      <c r="G53" s="360"/>
      <c r="H53" s="354"/>
      <c r="I53" s="355"/>
      <c r="J53" s="367"/>
      <c r="K53" s="591"/>
    </row>
    <row r="54" spans="2:11" ht="19.5" customHeight="1" x14ac:dyDescent="0.25"/>
    <row r="55" spans="2:11" ht="16.149999999999999" hidden="1" customHeight="1" x14ac:dyDescent="0.25">
      <c r="B55" s="1059"/>
      <c r="C55" s="1060"/>
      <c r="K55" s="1061"/>
    </row>
    <row r="56" spans="2:11" ht="16.149999999999999" hidden="1" customHeight="1" x14ac:dyDescent="0.25">
      <c r="C56" s="1062"/>
      <c r="K56" s="1063"/>
    </row>
    <row r="57" spans="2:11" ht="16.149999999999999" hidden="1" customHeight="1" x14ac:dyDescent="0.25"/>
    <row r="58" spans="2:11" ht="16.149999999999999" hidden="1" customHeight="1" x14ac:dyDescent="0.25"/>
    <row r="59" spans="2:11" ht="16.149999999999999" hidden="1" customHeight="1" x14ac:dyDescent="0.25"/>
    <row r="60" spans="2:11" ht="16.149999999999999" hidden="1" customHeight="1" x14ac:dyDescent="0.25"/>
    <row r="61" spans="2:11" ht="16.149999999999999" hidden="1" customHeight="1" x14ac:dyDescent="0.25"/>
    <row r="62" spans="2:11" ht="16.149999999999999" hidden="1" customHeight="1" x14ac:dyDescent="0.25"/>
    <row r="63" spans="2:11" ht="16.149999999999999" hidden="1" customHeight="1" x14ac:dyDescent="0.25"/>
    <row r="64" spans="2:11" ht="16.149999999999999" hidden="1" customHeight="1" x14ac:dyDescent="0.25"/>
    <row r="65" ht="16.149999999999999" hidden="1" customHeight="1" x14ac:dyDescent="0.25"/>
    <row r="66" ht="16.149999999999999" hidden="1" customHeight="1" x14ac:dyDescent="0.25"/>
    <row r="67" ht="16.149999999999999" hidden="1" customHeight="1" x14ac:dyDescent="0.25"/>
    <row r="68" ht="16.149999999999999" hidden="1" customHeight="1" x14ac:dyDescent="0.25"/>
    <row r="69" ht="16.149999999999999" hidden="1" customHeight="1" x14ac:dyDescent="0.25"/>
    <row r="70" ht="16.149999999999999" hidden="1" customHeight="1" x14ac:dyDescent="0.25"/>
    <row r="71" ht="16.149999999999999" hidden="1" customHeight="1" x14ac:dyDescent="0.25"/>
    <row r="72" ht="16.149999999999999" hidden="1" customHeight="1" x14ac:dyDescent="0.25"/>
    <row r="73" ht="16.149999999999999" hidden="1" customHeight="1" x14ac:dyDescent="0.25"/>
    <row r="74" ht="16.149999999999999" hidden="1" customHeight="1" x14ac:dyDescent="0.25"/>
    <row r="75" ht="16.149999999999999" hidden="1" customHeight="1" x14ac:dyDescent="0.25"/>
    <row r="76" ht="16.149999999999999" hidden="1" customHeight="1" x14ac:dyDescent="0.25"/>
    <row r="77" ht="16.149999999999999" hidden="1" customHeight="1" x14ac:dyDescent="0.25"/>
    <row r="78" ht="16.149999999999999" hidden="1" customHeight="1" x14ac:dyDescent="0.25"/>
    <row r="79" ht="16.149999999999999" hidden="1" customHeight="1" x14ac:dyDescent="0.25"/>
    <row r="80" ht="16.149999999999999" hidden="1" customHeight="1" x14ac:dyDescent="0.25"/>
    <row r="81" spans="4:17" ht="16.149999999999999" hidden="1" customHeight="1" x14ac:dyDescent="0.25"/>
    <row r="82" spans="4:17" ht="16.149999999999999" hidden="1" customHeight="1" x14ac:dyDescent="0.25"/>
    <row r="83" spans="4:17" ht="16.149999999999999" hidden="1" customHeight="1" x14ac:dyDescent="0.25"/>
    <row r="84" spans="4:17" ht="16.149999999999999" hidden="1" customHeight="1" x14ac:dyDescent="0.25"/>
    <row r="85" spans="4:17" ht="16.149999999999999" hidden="1" customHeight="1" x14ac:dyDescent="0.25"/>
    <row r="86" spans="4:17" ht="16.149999999999999" hidden="1" customHeight="1" x14ac:dyDescent="0.25"/>
    <row r="87" spans="4:17" ht="16.149999999999999" hidden="1" customHeight="1" x14ac:dyDescent="0.25"/>
    <row r="88" spans="4:17" ht="16.149999999999999" hidden="1" customHeight="1" x14ac:dyDescent="0.25"/>
    <row r="89" spans="4:17" ht="16.149999999999999" hidden="1" customHeight="1" x14ac:dyDescent="0.25"/>
    <row r="90" spans="4:17" ht="16.149999999999999" hidden="1" customHeight="1" x14ac:dyDescent="0.25"/>
    <row r="91" spans="4:17" ht="16.149999999999999" hidden="1" customHeight="1" x14ac:dyDescent="0.25"/>
    <row r="92" spans="4:17" s="341" customFormat="1" ht="16.149999999999999" hidden="1" customHeight="1" x14ac:dyDescent="0.25">
      <c r="D92" s="1058"/>
      <c r="E92" s="1058"/>
      <c r="F92" s="1058"/>
      <c r="G92" s="1058"/>
      <c r="K92" s="1058"/>
      <c r="L92" s="1058"/>
      <c r="M92" s="1058"/>
      <c r="N92" s="1058"/>
      <c r="O92" s="1058"/>
      <c r="P92" s="1058"/>
      <c r="Q92" s="1058"/>
    </row>
    <row r="93" spans="4:17" s="341" customFormat="1" ht="16.149999999999999" hidden="1" customHeight="1" x14ac:dyDescent="0.25">
      <c r="D93" s="1058"/>
      <c r="E93" s="1058"/>
      <c r="F93" s="1058"/>
      <c r="G93" s="1058"/>
      <c r="K93" s="1058"/>
      <c r="L93" s="1058"/>
      <c r="M93" s="1058"/>
      <c r="N93" s="1058"/>
      <c r="O93" s="1058"/>
      <c r="P93" s="1058"/>
      <c r="Q93" s="1058"/>
    </row>
    <row r="94" spans="4:17" s="341" customFormat="1" ht="16.149999999999999" hidden="1" customHeight="1" x14ac:dyDescent="0.25">
      <c r="D94" s="1058"/>
      <c r="E94" s="1058"/>
      <c r="F94" s="1058"/>
      <c r="G94" s="1058"/>
      <c r="K94" s="1058"/>
      <c r="L94" s="1058"/>
      <c r="M94" s="1058"/>
      <c r="N94" s="1058"/>
      <c r="O94" s="1058"/>
      <c r="P94" s="1058"/>
      <c r="Q94" s="1058"/>
    </row>
    <row r="95" spans="4:17" s="341" customFormat="1" ht="16.149999999999999" hidden="1" customHeight="1" x14ac:dyDescent="0.25">
      <c r="D95" s="1058"/>
      <c r="E95" s="1058"/>
      <c r="F95" s="1058"/>
      <c r="G95" s="1058"/>
      <c r="K95" s="1058"/>
      <c r="L95" s="1058"/>
      <c r="M95" s="1058"/>
      <c r="N95" s="1058"/>
      <c r="O95" s="1058"/>
      <c r="P95" s="1058"/>
      <c r="Q95" s="1058"/>
    </row>
    <row r="96" spans="4:17" s="341" customFormat="1" ht="16.149999999999999" hidden="1" customHeight="1" x14ac:dyDescent="0.25">
      <c r="D96" s="1058"/>
      <c r="E96" s="1058"/>
      <c r="F96" s="1058"/>
      <c r="G96" s="1058"/>
      <c r="K96" s="1058"/>
      <c r="L96" s="1058"/>
      <c r="M96" s="1058"/>
      <c r="N96" s="1058"/>
      <c r="O96" s="1058"/>
      <c r="P96" s="1058"/>
      <c r="Q96" s="1058"/>
    </row>
    <row r="97" spans="4:17" s="341" customFormat="1" ht="16.149999999999999" hidden="1" customHeight="1" x14ac:dyDescent="0.25">
      <c r="D97" s="1058"/>
      <c r="E97" s="1058"/>
      <c r="F97" s="1058"/>
      <c r="G97" s="1058"/>
      <c r="K97" s="1058"/>
      <c r="L97" s="1058"/>
      <c r="M97" s="1058"/>
      <c r="N97" s="1058"/>
      <c r="O97" s="1058"/>
      <c r="P97" s="1058"/>
      <c r="Q97" s="1058"/>
    </row>
    <row r="98" spans="4:17" s="341" customFormat="1" ht="16.149999999999999" hidden="1" customHeight="1" x14ac:dyDescent="0.25">
      <c r="D98" s="1058"/>
      <c r="E98" s="1058"/>
      <c r="F98" s="1058"/>
      <c r="G98" s="1058"/>
      <c r="K98" s="1058"/>
      <c r="L98" s="1058"/>
      <c r="M98" s="1058"/>
      <c r="N98" s="1058"/>
      <c r="O98" s="1058"/>
      <c r="P98" s="1058"/>
      <c r="Q98" s="1058"/>
    </row>
    <row r="99" spans="4:17" s="341" customFormat="1" ht="16.149999999999999" hidden="1" customHeight="1" x14ac:dyDescent="0.25">
      <c r="D99" s="1058"/>
      <c r="E99" s="1058"/>
      <c r="F99" s="1058"/>
      <c r="G99" s="1058"/>
      <c r="K99" s="1058"/>
      <c r="L99" s="1058"/>
      <c r="M99" s="1058"/>
      <c r="N99" s="1058"/>
      <c r="O99" s="1058"/>
      <c r="P99" s="1058"/>
      <c r="Q99" s="1058"/>
    </row>
    <row r="100" spans="4:17" s="341" customFormat="1" ht="16.149999999999999" hidden="1" customHeight="1" x14ac:dyDescent="0.25">
      <c r="D100" s="1058"/>
      <c r="E100" s="1058"/>
      <c r="F100" s="1058"/>
      <c r="G100" s="1058"/>
      <c r="K100" s="1058"/>
      <c r="L100" s="1058"/>
      <c r="M100" s="1058"/>
      <c r="N100" s="1058"/>
      <c r="O100" s="1058"/>
      <c r="P100" s="1058"/>
      <c r="Q100" s="1058"/>
    </row>
    <row r="101" spans="4:17" s="341" customFormat="1" ht="16.149999999999999" hidden="1" customHeight="1" x14ac:dyDescent="0.25">
      <c r="D101" s="1058"/>
      <c r="E101" s="1058"/>
      <c r="F101" s="1058"/>
      <c r="G101" s="1058"/>
      <c r="K101" s="1058"/>
      <c r="L101" s="1058"/>
      <c r="M101" s="1058"/>
      <c r="N101" s="1058"/>
      <c r="O101" s="1058"/>
      <c r="P101" s="1058"/>
      <c r="Q101" s="1058"/>
    </row>
    <row r="102" spans="4:17" s="341" customFormat="1" ht="16.149999999999999" hidden="1" customHeight="1" x14ac:dyDescent="0.25">
      <c r="D102" s="1058"/>
      <c r="E102" s="1058"/>
      <c r="F102" s="1058"/>
      <c r="G102" s="1058"/>
      <c r="K102" s="1058"/>
      <c r="L102" s="1058"/>
      <c r="M102" s="1058"/>
      <c r="N102" s="1058"/>
      <c r="O102" s="1058"/>
      <c r="P102" s="1058"/>
      <c r="Q102" s="1058"/>
    </row>
    <row r="103" spans="4:17" s="341" customFormat="1" ht="16.149999999999999" hidden="1" customHeight="1" x14ac:dyDescent="0.25">
      <c r="D103" s="1058"/>
      <c r="E103" s="1058"/>
      <c r="F103" s="1058"/>
      <c r="G103" s="1058"/>
      <c r="K103" s="1058"/>
      <c r="L103" s="1058"/>
      <c r="M103" s="1058"/>
      <c r="N103" s="1058"/>
      <c r="O103" s="1058"/>
      <c r="P103" s="1058"/>
      <c r="Q103" s="1058"/>
    </row>
    <row r="104" spans="4:17" s="341" customFormat="1" ht="16.149999999999999" hidden="1" customHeight="1" x14ac:dyDescent="0.25">
      <c r="D104" s="1058"/>
      <c r="E104" s="1058"/>
      <c r="F104" s="1058"/>
      <c r="G104" s="1058"/>
      <c r="K104" s="1058"/>
      <c r="L104" s="1058"/>
      <c r="M104" s="1058"/>
      <c r="N104" s="1058"/>
      <c r="O104" s="1058"/>
      <c r="P104" s="1058"/>
      <c r="Q104" s="1058"/>
    </row>
    <row r="105" spans="4:17" s="341" customFormat="1" ht="16.149999999999999" hidden="1" customHeight="1" x14ac:dyDescent="0.25">
      <c r="D105" s="1058"/>
      <c r="E105" s="1058"/>
      <c r="F105" s="1058"/>
      <c r="G105" s="1058"/>
      <c r="K105" s="1058"/>
      <c r="L105" s="1058"/>
      <c r="M105" s="1058"/>
      <c r="N105" s="1058"/>
      <c r="O105" s="1058"/>
      <c r="P105" s="1058"/>
      <c r="Q105" s="1058"/>
    </row>
    <row r="106" spans="4:17" s="341" customFormat="1" ht="16.149999999999999" hidden="1" customHeight="1" x14ac:dyDescent="0.25">
      <c r="D106" s="1058"/>
      <c r="E106" s="1058"/>
      <c r="F106" s="1058"/>
      <c r="G106" s="1058"/>
      <c r="K106" s="1058"/>
      <c r="L106" s="1058"/>
      <c r="M106" s="1058"/>
      <c r="N106" s="1058"/>
      <c r="O106" s="1058"/>
      <c r="P106" s="1058"/>
      <c r="Q106" s="1058"/>
    </row>
    <row r="107" spans="4:17" s="341" customFormat="1" ht="16.149999999999999" hidden="1" customHeight="1" x14ac:dyDescent="0.25">
      <c r="D107" s="1058"/>
      <c r="E107" s="1058"/>
      <c r="F107" s="1058"/>
      <c r="G107" s="1058"/>
      <c r="K107" s="1058"/>
      <c r="L107" s="1058"/>
      <c r="M107" s="1058"/>
      <c r="N107" s="1058"/>
      <c r="O107" s="1058"/>
      <c r="P107" s="1058"/>
      <c r="Q107" s="1058"/>
    </row>
    <row r="108" spans="4:17" s="341" customFormat="1" ht="16.149999999999999" hidden="1" customHeight="1" x14ac:dyDescent="0.25">
      <c r="D108" s="1058"/>
      <c r="E108" s="1058"/>
      <c r="F108" s="1058"/>
      <c r="G108" s="1058"/>
      <c r="K108" s="1058"/>
      <c r="L108" s="1058"/>
      <c r="M108" s="1058"/>
      <c r="N108" s="1058"/>
      <c r="O108" s="1058"/>
      <c r="P108" s="1058"/>
      <c r="Q108" s="1058"/>
    </row>
    <row r="109" spans="4:17" s="341" customFormat="1" ht="16.149999999999999" hidden="1" customHeight="1" x14ac:dyDescent="0.25">
      <c r="D109" s="1058"/>
      <c r="E109" s="1058"/>
      <c r="F109" s="1058"/>
      <c r="G109" s="1058"/>
      <c r="K109" s="1058"/>
      <c r="L109" s="1058"/>
      <c r="M109" s="1058"/>
      <c r="N109" s="1058"/>
      <c r="O109" s="1058"/>
      <c r="P109" s="1058"/>
      <c r="Q109" s="1058"/>
    </row>
    <row r="110" spans="4:17" s="341" customFormat="1" ht="16.149999999999999" hidden="1" customHeight="1" x14ac:dyDescent="0.25">
      <c r="D110" s="1058"/>
      <c r="E110" s="1058"/>
      <c r="F110" s="1058"/>
      <c r="G110" s="1058"/>
      <c r="K110" s="1058"/>
      <c r="L110" s="1058"/>
      <c r="M110" s="1058"/>
      <c r="N110" s="1058"/>
      <c r="O110" s="1058"/>
      <c r="P110" s="1058"/>
      <c r="Q110" s="1058"/>
    </row>
    <row r="111" spans="4:17" s="341" customFormat="1" ht="16.149999999999999" hidden="1" customHeight="1" x14ac:dyDescent="0.25">
      <c r="D111" s="1058"/>
      <c r="E111" s="1058"/>
      <c r="F111" s="1058"/>
      <c r="G111" s="1058"/>
      <c r="K111" s="1058"/>
      <c r="L111" s="1058"/>
      <c r="M111" s="1058"/>
      <c r="N111" s="1058"/>
      <c r="O111" s="1058"/>
      <c r="P111" s="1058"/>
      <c r="Q111" s="1058"/>
    </row>
    <row r="112" spans="4:17" s="341" customFormat="1" ht="16.149999999999999" hidden="1" customHeight="1" x14ac:dyDescent="0.25">
      <c r="D112" s="1058"/>
      <c r="E112" s="1058"/>
      <c r="F112" s="1058"/>
      <c r="G112" s="1058"/>
      <c r="K112" s="1058"/>
      <c r="L112" s="1058"/>
      <c r="M112" s="1058"/>
      <c r="N112" s="1058"/>
      <c r="O112" s="1058"/>
      <c r="P112" s="1058"/>
      <c r="Q112" s="1058"/>
    </row>
    <row r="113" spans="4:17" s="341" customFormat="1" ht="16.149999999999999" hidden="1" customHeight="1" x14ac:dyDescent="0.25">
      <c r="D113" s="1058"/>
      <c r="E113" s="1058"/>
      <c r="F113" s="1058"/>
      <c r="G113" s="1058"/>
      <c r="K113" s="1058"/>
      <c r="L113" s="1058"/>
      <c r="M113" s="1058"/>
      <c r="N113" s="1058"/>
      <c r="O113" s="1058"/>
      <c r="P113" s="1058"/>
      <c r="Q113" s="1058"/>
    </row>
    <row r="114" spans="4:17" s="341" customFormat="1" ht="16.149999999999999" hidden="1" customHeight="1" x14ac:dyDescent="0.25">
      <c r="D114" s="1058"/>
      <c r="E114" s="1058"/>
      <c r="F114" s="1058"/>
      <c r="G114" s="1058"/>
      <c r="K114" s="1058"/>
      <c r="L114" s="1058"/>
      <c r="M114" s="1058"/>
      <c r="N114" s="1058"/>
      <c r="O114" s="1058"/>
      <c r="P114" s="1058"/>
      <c r="Q114" s="1058"/>
    </row>
    <row r="115" spans="4:17" s="341" customFormat="1" ht="16.149999999999999" hidden="1" customHeight="1" x14ac:dyDescent="0.25">
      <c r="D115" s="1058"/>
      <c r="E115" s="1058"/>
      <c r="F115" s="1058"/>
      <c r="G115" s="1058"/>
      <c r="K115" s="1058"/>
      <c r="L115" s="1058"/>
      <c r="M115" s="1058"/>
      <c r="N115" s="1058"/>
      <c r="O115" s="1058"/>
      <c r="P115" s="1058"/>
      <c r="Q115" s="1058"/>
    </row>
    <row r="116" spans="4:17" s="341" customFormat="1" ht="16.149999999999999" hidden="1" customHeight="1" x14ac:dyDescent="0.25">
      <c r="D116" s="1058"/>
      <c r="E116" s="1058"/>
      <c r="F116" s="1058"/>
      <c r="G116" s="1058"/>
      <c r="K116" s="1058"/>
      <c r="L116" s="1058"/>
      <c r="M116" s="1058"/>
      <c r="N116" s="1058"/>
      <c r="O116" s="1058"/>
      <c r="P116" s="1058"/>
      <c r="Q116" s="1058"/>
    </row>
    <row r="117" spans="4:17" s="341" customFormat="1" ht="16.149999999999999" hidden="1" customHeight="1" x14ac:dyDescent="0.25">
      <c r="D117" s="1058"/>
      <c r="E117" s="1058"/>
      <c r="F117" s="1058"/>
      <c r="G117" s="1058"/>
      <c r="K117" s="1058"/>
      <c r="L117" s="1058"/>
      <c r="M117" s="1058"/>
      <c r="N117" s="1058"/>
      <c r="O117" s="1058"/>
      <c r="P117" s="1058"/>
      <c r="Q117" s="1058"/>
    </row>
    <row r="118" spans="4:17" s="341" customFormat="1" ht="16.149999999999999" hidden="1" customHeight="1" x14ac:dyDescent="0.25">
      <c r="D118" s="1058"/>
      <c r="E118" s="1058"/>
      <c r="F118" s="1058"/>
      <c r="G118" s="1058"/>
      <c r="K118" s="1058"/>
      <c r="L118" s="1058"/>
      <c r="M118" s="1058"/>
      <c r="N118" s="1058"/>
      <c r="O118" s="1058"/>
      <c r="P118" s="1058"/>
      <c r="Q118" s="1058"/>
    </row>
    <row r="119" spans="4:17" s="341" customFormat="1" ht="16.149999999999999" hidden="1" customHeight="1" x14ac:dyDescent="0.25">
      <c r="D119" s="1058"/>
      <c r="E119" s="1058"/>
      <c r="F119" s="1058"/>
      <c r="G119" s="1058"/>
      <c r="K119" s="1058"/>
      <c r="L119" s="1058"/>
      <c r="M119" s="1058"/>
      <c r="N119" s="1058"/>
      <c r="O119" s="1058"/>
      <c r="P119" s="1058"/>
      <c r="Q119" s="1058"/>
    </row>
    <row r="120" spans="4:17" s="341" customFormat="1" ht="16.149999999999999" hidden="1" customHeight="1" x14ac:dyDescent="0.25">
      <c r="D120" s="1058"/>
      <c r="E120" s="1058"/>
      <c r="F120" s="1058"/>
      <c r="G120" s="1058"/>
      <c r="K120" s="1058"/>
      <c r="L120" s="1058"/>
      <c r="M120" s="1058"/>
      <c r="N120" s="1058"/>
      <c r="O120" s="1058"/>
      <c r="P120" s="1058"/>
      <c r="Q120" s="1058"/>
    </row>
    <row r="121" spans="4:17" s="341" customFormat="1" ht="16.149999999999999" hidden="1" customHeight="1" x14ac:dyDescent="0.25">
      <c r="D121" s="1058"/>
      <c r="E121" s="1058"/>
      <c r="F121" s="1058"/>
      <c r="G121" s="1058"/>
      <c r="K121" s="1058"/>
      <c r="L121" s="1058"/>
      <c r="M121" s="1058"/>
      <c r="N121" s="1058"/>
      <c r="O121" s="1058"/>
      <c r="P121" s="1058"/>
      <c r="Q121" s="1058"/>
    </row>
    <row r="122" spans="4:17" s="341" customFormat="1" ht="16.149999999999999" hidden="1" customHeight="1" x14ac:dyDescent="0.25">
      <c r="D122" s="1058"/>
      <c r="E122" s="1058"/>
      <c r="F122" s="1058"/>
      <c r="G122" s="1058"/>
      <c r="K122" s="1058"/>
      <c r="L122" s="1058"/>
      <c r="M122" s="1058"/>
      <c r="N122" s="1058"/>
      <c r="O122" s="1058"/>
      <c r="P122" s="1058"/>
      <c r="Q122" s="1058"/>
    </row>
    <row r="123" spans="4:17" s="341" customFormat="1" ht="16.149999999999999" hidden="1" customHeight="1" x14ac:dyDescent="0.25">
      <c r="D123" s="1058"/>
      <c r="E123" s="1058"/>
      <c r="F123" s="1058"/>
      <c r="G123" s="1058"/>
      <c r="K123" s="1058"/>
      <c r="L123" s="1058"/>
      <c r="M123" s="1058"/>
      <c r="N123" s="1058"/>
      <c r="O123" s="1058"/>
      <c r="P123" s="1058"/>
      <c r="Q123" s="1058"/>
    </row>
    <row r="124" spans="4:17" s="341" customFormat="1" ht="16.149999999999999" hidden="1" customHeight="1" x14ac:dyDescent="0.25">
      <c r="D124" s="1058"/>
      <c r="E124" s="1058"/>
      <c r="F124" s="1058"/>
      <c r="G124" s="1058"/>
      <c r="K124" s="1058"/>
      <c r="L124" s="1058"/>
      <c r="M124" s="1058"/>
      <c r="N124" s="1058"/>
      <c r="O124" s="1058"/>
      <c r="P124" s="1058"/>
      <c r="Q124" s="1058"/>
    </row>
    <row r="125" spans="4:17" s="341" customFormat="1" ht="16.149999999999999" hidden="1" customHeight="1" x14ac:dyDescent="0.25">
      <c r="D125" s="1058"/>
      <c r="E125" s="1058"/>
      <c r="F125" s="1058"/>
      <c r="G125" s="1058"/>
      <c r="K125" s="1058"/>
      <c r="L125" s="1058"/>
      <c r="M125" s="1058"/>
      <c r="N125" s="1058"/>
      <c r="O125" s="1058"/>
      <c r="P125" s="1058"/>
      <c r="Q125" s="1058"/>
    </row>
    <row r="126" spans="4:17" s="341" customFormat="1" ht="16.149999999999999" hidden="1" customHeight="1" x14ac:dyDescent="0.25">
      <c r="D126" s="1058"/>
      <c r="E126" s="1058"/>
      <c r="F126" s="1058"/>
      <c r="G126" s="1058"/>
      <c r="K126" s="1058"/>
      <c r="L126" s="1058"/>
      <c r="M126" s="1058"/>
      <c r="N126" s="1058"/>
      <c r="O126" s="1058"/>
      <c r="P126" s="1058"/>
      <c r="Q126" s="1058"/>
    </row>
    <row r="127" spans="4:17" s="341" customFormat="1" ht="16.149999999999999" hidden="1" customHeight="1" x14ac:dyDescent="0.25">
      <c r="D127" s="1058"/>
      <c r="E127" s="1058"/>
      <c r="F127" s="1058"/>
      <c r="G127" s="1058"/>
      <c r="K127" s="1058"/>
      <c r="L127" s="1058"/>
      <c r="M127" s="1058"/>
      <c r="N127" s="1058"/>
      <c r="O127" s="1058"/>
      <c r="P127" s="1058"/>
      <c r="Q127" s="1058"/>
    </row>
    <row r="128" spans="4:17" s="341" customFormat="1" ht="16.149999999999999" hidden="1" customHeight="1" x14ac:dyDescent="0.25">
      <c r="D128" s="1058"/>
      <c r="E128" s="1058"/>
      <c r="F128" s="1058"/>
      <c r="G128" s="1058"/>
      <c r="K128" s="1058"/>
      <c r="L128" s="1058"/>
      <c r="M128" s="1058"/>
      <c r="N128" s="1058"/>
      <c r="O128" s="1058"/>
      <c r="P128" s="1058"/>
      <c r="Q128" s="1058"/>
    </row>
    <row r="129" spans="4:17" s="341" customFormat="1" ht="16.149999999999999" hidden="1" customHeight="1" x14ac:dyDescent="0.25">
      <c r="D129" s="1058"/>
      <c r="E129" s="1058"/>
      <c r="F129" s="1058"/>
      <c r="G129" s="1058"/>
      <c r="K129" s="1058"/>
      <c r="L129" s="1058"/>
      <c r="M129" s="1058"/>
      <c r="N129" s="1058"/>
      <c r="O129" s="1058"/>
      <c r="P129" s="1058"/>
      <c r="Q129" s="1058"/>
    </row>
    <row r="130" spans="4:17" s="341" customFormat="1" ht="16.149999999999999" hidden="1" customHeight="1" x14ac:dyDescent="0.25">
      <c r="D130" s="1058"/>
      <c r="E130" s="1058"/>
      <c r="F130" s="1058"/>
      <c r="G130" s="1058"/>
      <c r="K130" s="1058"/>
      <c r="L130" s="1058"/>
      <c r="M130" s="1058"/>
      <c r="N130" s="1058"/>
      <c r="O130" s="1058"/>
      <c r="P130" s="1058"/>
      <c r="Q130" s="1058"/>
    </row>
    <row r="131" spans="4:17" s="341" customFormat="1" ht="15" hidden="1" x14ac:dyDescent="0.25">
      <c r="D131" s="1058"/>
      <c r="E131" s="1058"/>
      <c r="F131" s="1058"/>
      <c r="G131" s="1058"/>
      <c r="K131" s="1058"/>
      <c r="L131" s="1058"/>
      <c r="M131" s="1058"/>
      <c r="N131" s="1058"/>
      <c r="O131" s="1058"/>
      <c r="P131" s="1058"/>
      <c r="Q131" s="1058"/>
    </row>
    <row r="132" spans="4:17" s="341" customFormat="1" ht="15" hidden="1" x14ac:dyDescent="0.25">
      <c r="D132" s="1058"/>
      <c r="E132" s="1058"/>
      <c r="F132" s="1058"/>
      <c r="G132" s="1058"/>
      <c r="K132" s="1058"/>
      <c r="L132" s="1058"/>
      <c r="M132" s="1058"/>
      <c r="N132" s="1058"/>
      <c r="O132" s="1058"/>
      <c r="P132" s="1058"/>
      <c r="Q132" s="1058"/>
    </row>
    <row r="133" spans="4:17" s="341" customFormat="1" ht="15" hidden="1" x14ac:dyDescent="0.25">
      <c r="D133" s="1058"/>
      <c r="E133" s="1058"/>
      <c r="F133" s="1058"/>
      <c r="G133" s="1058"/>
      <c r="K133" s="1058"/>
      <c r="L133" s="1058"/>
      <c r="M133" s="1058"/>
      <c r="N133" s="1058"/>
      <c r="O133" s="1058"/>
      <c r="P133" s="1058"/>
      <c r="Q133" s="1058"/>
    </row>
    <row r="134" spans="4:17" s="341" customFormat="1" ht="15" hidden="1" x14ac:dyDescent="0.25">
      <c r="D134" s="1058"/>
      <c r="E134" s="1058"/>
      <c r="F134" s="1058"/>
      <c r="G134" s="1058"/>
      <c r="K134" s="1058"/>
      <c r="L134" s="1058"/>
      <c r="M134" s="1058"/>
      <c r="N134" s="1058"/>
      <c r="O134" s="1058"/>
      <c r="P134" s="1058"/>
      <c r="Q134" s="1058"/>
    </row>
    <row r="135" spans="4:17" s="341" customFormat="1" ht="15" hidden="1" x14ac:dyDescent="0.25">
      <c r="D135" s="1058"/>
      <c r="E135" s="1058"/>
      <c r="F135" s="1058"/>
      <c r="G135" s="1058"/>
      <c r="K135" s="1058"/>
      <c r="L135" s="1058"/>
      <c r="M135" s="1058"/>
      <c r="N135" s="1058"/>
      <c r="O135" s="1058"/>
      <c r="P135" s="1058"/>
      <c r="Q135" s="1058"/>
    </row>
    <row r="136" spans="4:17" s="341" customFormat="1" ht="15" hidden="1" x14ac:dyDescent="0.25">
      <c r="D136" s="1058"/>
      <c r="E136" s="1058"/>
      <c r="F136" s="1058"/>
      <c r="G136" s="1058"/>
      <c r="K136" s="1058"/>
      <c r="L136" s="1058"/>
      <c r="M136" s="1058"/>
      <c r="N136" s="1058"/>
      <c r="O136" s="1058"/>
      <c r="P136" s="1058"/>
      <c r="Q136" s="1058"/>
    </row>
    <row r="137" spans="4:17" s="341" customFormat="1" ht="15" hidden="1" x14ac:dyDescent="0.25">
      <c r="D137" s="1058"/>
      <c r="E137" s="1058"/>
      <c r="F137" s="1058"/>
      <c r="G137" s="1058"/>
      <c r="K137" s="1058"/>
      <c r="L137" s="1058"/>
      <c r="M137" s="1058"/>
      <c r="N137" s="1058"/>
      <c r="O137" s="1058"/>
      <c r="P137" s="1058"/>
      <c r="Q137" s="1058"/>
    </row>
    <row r="138" spans="4:17" s="341" customFormat="1" ht="15" hidden="1" x14ac:dyDescent="0.25">
      <c r="D138" s="1058"/>
      <c r="E138" s="1058"/>
      <c r="F138" s="1058"/>
      <c r="G138" s="1058"/>
      <c r="K138" s="1058"/>
      <c r="L138" s="1058"/>
      <c r="M138" s="1058"/>
      <c r="N138" s="1058"/>
      <c r="O138" s="1058"/>
      <c r="P138" s="1058"/>
      <c r="Q138" s="1058"/>
    </row>
    <row r="139" spans="4:17" s="341" customFormat="1" ht="15" hidden="1" x14ac:dyDescent="0.25">
      <c r="D139" s="1058"/>
      <c r="E139" s="1058"/>
      <c r="F139" s="1058"/>
      <c r="G139" s="1058"/>
      <c r="K139" s="1058"/>
      <c r="L139" s="1058"/>
      <c r="M139" s="1058"/>
      <c r="N139" s="1058"/>
      <c r="O139" s="1058"/>
      <c r="P139" s="1058"/>
      <c r="Q139" s="1058"/>
    </row>
    <row r="140" spans="4:17" s="341" customFormat="1" ht="15" hidden="1" x14ac:dyDescent="0.25">
      <c r="D140" s="1058"/>
      <c r="E140" s="1058"/>
      <c r="F140" s="1058"/>
      <c r="G140" s="1058"/>
      <c r="K140" s="1058"/>
      <c r="L140" s="1058"/>
      <c r="M140" s="1058"/>
      <c r="N140" s="1058"/>
      <c r="O140" s="1058"/>
      <c r="P140" s="1058"/>
      <c r="Q140" s="1058"/>
    </row>
    <row r="141" spans="4:17" s="341" customFormat="1" ht="15" hidden="1" x14ac:dyDescent="0.25">
      <c r="D141" s="1058"/>
      <c r="E141" s="1058"/>
      <c r="F141" s="1058"/>
      <c r="G141" s="1058"/>
      <c r="K141" s="1058"/>
      <c r="L141" s="1058"/>
      <c r="M141" s="1058"/>
      <c r="N141" s="1058"/>
      <c r="O141" s="1058"/>
      <c r="P141" s="1058"/>
      <c r="Q141" s="1058"/>
    </row>
  </sheetData>
  <mergeCells count="14">
    <mergeCell ref="B29:C29"/>
    <mergeCell ref="B4:M4"/>
    <mergeCell ref="B5:K5"/>
    <mergeCell ref="J6:K6"/>
    <mergeCell ref="B7:B9"/>
    <mergeCell ref="C7:C9"/>
    <mergeCell ref="D7:E7"/>
    <mergeCell ref="F7:G7"/>
    <mergeCell ref="I7:K7"/>
    <mergeCell ref="D8:E8"/>
    <mergeCell ref="F8:G8"/>
    <mergeCell ref="I8:J8"/>
    <mergeCell ref="K8:K9"/>
    <mergeCell ref="B6:D6"/>
  </mergeCells>
  <conditionalFormatting sqref="K29 K12:K22">
    <cfRule type="cellIs" dxfId="946" priority="31" stopIfTrue="1" operator="greaterThan">
      <formula>0</formula>
    </cfRule>
  </conditionalFormatting>
  <conditionalFormatting sqref="K12:K22 K29:K53">
    <cfRule type="cellIs" dxfId="945" priority="29" operator="lessThan">
      <formula>1</formula>
    </cfRule>
    <cfRule type="cellIs" dxfId="944" priority="30" operator="greaterThan">
      <formula>1</formula>
    </cfRule>
  </conditionalFormatting>
  <conditionalFormatting sqref="K11">
    <cfRule type="cellIs" dxfId="943" priority="28" stopIfTrue="1" operator="greaterThan">
      <formula>0</formula>
    </cfRule>
  </conditionalFormatting>
  <conditionalFormatting sqref="K11">
    <cfRule type="cellIs" dxfId="942" priority="26" operator="lessThan">
      <formula>1</formula>
    </cfRule>
    <cfRule type="cellIs" dxfId="941" priority="27" operator="greaterThan">
      <formula>1</formula>
    </cfRule>
  </conditionalFormatting>
  <conditionalFormatting sqref="K11:K22 K29:K53">
    <cfRule type="cellIs" dxfId="940" priority="25" operator="lessThan">
      <formula>1</formula>
    </cfRule>
  </conditionalFormatting>
  <conditionalFormatting sqref="K23">
    <cfRule type="cellIs" dxfId="939" priority="24" stopIfTrue="1" operator="greaterThan">
      <formula>0</formula>
    </cfRule>
  </conditionalFormatting>
  <conditionalFormatting sqref="K23">
    <cfRule type="cellIs" dxfId="938" priority="22" operator="lessThan">
      <formula>1</formula>
    </cfRule>
    <cfRule type="cellIs" dxfId="937" priority="23" operator="greaterThan">
      <formula>1</formula>
    </cfRule>
  </conditionalFormatting>
  <conditionalFormatting sqref="K23">
    <cfRule type="cellIs" dxfId="936" priority="21" operator="lessThan">
      <formula>1</formula>
    </cfRule>
  </conditionalFormatting>
  <conditionalFormatting sqref="K24">
    <cfRule type="cellIs" dxfId="935" priority="20" stopIfTrue="1" operator="greaterThan">
      <formula>0</formula>
    </cfRule>
  </conditionalFormatting>
  <conditionalFormatting sqref="K24">
    <cfRule type="cellIs" dxfId="934" priority="18" operator="lessThan">
      <formula>1</formula>
    </cfRule>
    <cfRule type="cellIs" dxfId="933" priority="19" operator="greaterThan">
      <formula>1</formula>
    </cfRule>
  </conditionalFormatting>
  <conditionalFormatting sqref="K24">
    <cfRule type="cellIs" dxfId="932" priority="17" operator="lessThan">
      <formula>1</formula>
    </cfRule>
  </conditionalFormatting>
  <conditionalFormatting sqref="K28">
    <cfRule type="cellIs" dxfId="931" priority="1" operator="lessThan">
      <formula>1</formula>
    </cfRule>
  </conditionalFormatting>
  <conditionalFormatting sqref="K25">
    <cfRule type="cellIs" dxfId="930" priority="16" stopIfTrue="1" operator="greaterThan">
      <formula>0</formula>
    </cfRule>
  </conditionalFormatting>
  <conditionalFormatting sqref="K25">
    <cfRule type="cellIs" dxfId="929" priority="14" operator="lessThan">
      <formula>1</formula>
    </cfRule>
    <cfRule type="cellIs" dxfId="928" priority="15" operator="greaterThan">
      <formula>1</formula>
    </cfRule>
  </conditionalFormatting>
  <conditionalFormatting sqref="K25">
    <cfRule type="cellIs" dxfId="927" priority="13" operator="lessThan">
      <formula>1</formula>
    </cfRule>
  </conditionalFormatting>
  <conditionalFormatting sqref="K26">
    <cfRule type="cellIs" dxfId="926" priority="12" stopIfTrue="1" operator="greaterThan">
      <formula>0</formula>
    </cfRule>
  </conditionalFormatting>
  <conditionalFormatting sqref="K26">
    <cfRule type="cellIs" dxfId="925" priority="10" operator="lessThan">
      <formula>1</formula>
    </cfRule>
    <cfRule type="cellIs" dxfId="924" priority="11" operator="greaterThan">
      <formula>1</formula>
    </cfRule>
  </conditionalFormatting>
  <conditionalFormatting sqref="K26">
    <cfRule type="cellIs" dxfId="923" priority="9" operator="lessThan">
      <formula>1</formula>
    </cfRule>
  </conditionalFormatting>
  <conditionalFormatting sqref="K27">
    <cfRule type="cellIs" dxfId="922" priority="8" stopIfTrue="1" operator="greaterThan">
      <formula>0</formula>
    </cfRule>
  </conditionalFormatting>
  <conditionalFormatting sqref="K27">
    <cfRule type="cellIs" dxfId="921" priority="6" operator="lessThan">
      <formula>1</formula>
    </cfRule>
    <cfRule type="cellIs" dxfId="920" priority="7" operator="greaterThan">
      <formula>1</formula>
    </cfRule>
  </conditionalFormatting>
  <conditionalFormatting sqref="K27">
    <cfRule type="cellIs" dxfId="919" priority="5" operator="lessThan">
      <formula>1</formula>
    </cfRule>
  </conditionalFormatting>
  <conditionalFormatting sqref="K28">
    <cfRule type="cellIs" dxfId="918" priority="4" stopIfTrue="1" operator="greaterThan">
      <formula>0</formula>
    </cfRule>
  </conditionalFormatting>
  <conditionalFormatting sqref="K28">
    <cfRule type="cellIs" dxfId="917" priority="2" operator="lessThan">
      <formula>1</formula>
    </cfRule>
    <cfRule type="cellIs" dxfId="916" priority="3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D11:H28 I11:K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XEZ11:XFD19">
      <formula1>-100000000000</formula1>
      <formula2>100000000000</formula2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FFFFCC"/>
  </sheetPr>
  <dimension ref="A1:H29"/>
  <sheetViews>
    <sheetView zoomScale="80" zoomScaleNormal="80" workbookViewId="0">
      <pane ySplit="7" topLeftCell="A8" activePane="bottomLeft" state="frozen"/>
      <selection activeCell="E24" sqref="E24"/>
      <selection pane="bottomLeft" activeCell="J39" sqref="J3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363" t="s">
        <v>141</v>
      </c>
      <c r="B2" s="1363"/>
      <c r="C2" s="1363"/>
      <c r="D2" s="1363"/>
      <c r="E2" s="1363"/>
      <c r="F2" s="1363"/>
      <c r="G2" s="1363"/>
      <c r="H2" s="1363"/>
    </row>
    <row r="3" spans="1:8" s="44" customFormat="1" ht="20.25" customHeight="1" x14ac:dyDescent="0.25">
      <c r="A3" s="1273" t="s">
        <v>151</v>
      </c>
      <c r="B3" s="1273"/>
      <c r="C3" s="1273"/>
      <c r="D3" s="1273"/>
      <c r="E3" s="1273"/>
      <c r="F3" s="1273"/>
      <c r="G3" s="1273"/>
      <c r="H3" s="1273"/>
    </row>
    <row r="4" spans="1:8" ht="16.5" customHeight="1" x14ac:dyDescent="0.25">
      <c r="A4" s="1267" t="s">
        <v>84</v>
      </c>
      <c r="B4" s="1364" t="s">
        <v>48</v>
      </c>
      <c r="C4" s="1283" t="s">
        <v>86</v>
      </c>
      <c r="D4" s="1284"/>
      <c r="E4" s="1284"/>
      <c r="F4" s="1285"/>
      <c r="G4" s="1285"/>
      <c r="H4" s="1286"/>
    </row>
    <row r="5" spans="1:8" ht="15.75" customHeight="1" x14ac:dyDescent="0.25">
      <c r="A5" s="1268"/>
      <c r="B5" s="1365"/>
      <c r="C5" s="1287"/>
      <c r="D5" s="1287"/>
      <c r="E5" s="1287"/>
      <c r="F5" s="1288"/>
      <c r="G5" s="1288"/>
      <c r="H5" s="1289"/>
    </row>
    <row r="6" spans="1:8" ht="15.75" customHeight="1" x14ac:dyDescent="0.25">
      <c r="A6" s="1268"/>
      <c r="B6" s="1365"/>
      <c r="C6" s="1366" t="s">
        <v>93</v>
      </c>
      <c r="D6" s="1367"/>
      <c r="E6" s="1368"/>
      <c r="F6" s="1360" t="s">
        <v>52</v>
      </c>
      <c r="G6" s="1361"/>
      <c r="H6" s="1362"/>
    </row>
    <row r="7" spans="1:8" s="45" customFormat="1" ht="35.25" customHeight="1" x14ac:dyDescent="0.25">
      <c r="A7" s="1268"/>
      <c r="B7" s="1365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214">
        <v>0</v>
      </c>
    </row>
    <row r="10" spans="1:8" ht="27.95" customHeight="1" x14ac:dyDescent="0.25">
      <c r="A10" s="116" t="s">
        <v>55</v>
      </c>
      <c r="B10" s="450" t="s">
        <v>87</v>
      </c>
      <c r="C10" s="118">
        <v>25</v>
      </c>
      <c r="D10" s="118">
        <v>217</v>
      </c>
      <c r="E10" s="118">
        <v>242</v>
      </c>
      <c r="F10" s="118">
        <v>0</v>
      </c>
      <c r="G10" s="118">
        <v>0</v>
      </c>
      <c r="H10" s="214">
        <v>0</v>
      </c>
    </row>
    <row r="11" spans="1:8" ht="27.95" customHeight="1" x14ac:dyDescent="0.25">
      <c r="A11" s="116" t="s">
        <v>57</v>
      </c>
      <c r="B11" s="117" t="s">
        <v>58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14">
        <v>0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450" t="s">
        <v>60</v>
      </c>
      <c r="C13" s="118">
        <v>18</v>
      </c>
      <c r="D13" s="118">
        <v>366</v>
      </c>
      <c r="E13" s="118">
        <v>384</v>
      </c>
      <c r="F13" s="118">
        <v>0</v>
      </c>
      <c r="G13" s="118">
        <v>3</v>
      </c>
      <c r="H13" s="214">
        <v>3</v>
      </c>
    </row>
    <row r="14" spans="1:8" ht="27.95" customHeight="1" x14ac:dyDescent="0.25">
      <c r="A14" s="116" t="s">
        <v>63</v>
      </c>
      <c r="B14" s="117" t="s">
        <v>62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214">
        <v>0</v>
      </c>
    </row>
    <row r="15" spans="1:8" ht="27.95" customHeight="1" x14ac:dyDescent="0.25">
      <c r="A15" s="116" t="s">
        <v>65</v>
      </c>
      <c r="B15" s="450" t="s">
        <v>64</v>
      </c>
      <c r="C15" s="118">
        <v>29</v>
      </c>
      <c r="D15" s="118">
        <v>1202</v>
      </c>
      <c r="E15" s="118">
        <v>1231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450" t="s">
        <v>68</v>
      </c>
      <c r="C16" s="118">
        <v>30</v>
      </c>
      <c r="D16" s="118">
        <v>448</v>
      </c>
      <c r="E16" s="118">
        <v>478</v>
      </c>
      <c r="F16" s="118">
        <v>15</v>
      </c>
      <c r="G16" s="118">
        <v>193</v>
      </c>
      <c r="H16" s="214">
        <v>208</v>
      </c>
    </row>
    <row r="17" spans="1:8" ht="27.95" customHeight="1" x14ac:dyDescent="0.25">
      <c r="A17" s="116" t="s">
        <v>67</v>
      </c>
      <c r="B17" s="450" t="s">
        <v>69</v>
      </c>
      <c r="C17" s="118">
        <v>16</v>
      </c>
      <c r="D17" s="118">
        <v>476</v>
      </c>
      <c r="E17" s="118">
        <v>492</v>
      </c>
      <c r="F17" s="118">
        <v>0</v>
      </c>
      <c r="G17" s="118">
        <v>0</v>
      </c>
      <c r="H17" s="214">
        <v>0</v>
      </c>
    </row>
    <row r="18" spans="1:8" ht="27.95" customHeight="1" x14ac:dyDescent="0.25">
      <c r="A18" s="116" t="s">
        <v>22</v>
      </c>
      <c r="B18" s="450" t="s">
        <v>92</v>
      </c>
      <c r="C18" s="118">
        <v>24</v>
      </c>
      <c r="D18" s="118">
        <v>1236</v>
      </c>
      <c r="E18" s="118">
        <v>1260</v>
      </c>
      <c r="F18" s="118">
        <v>0</v>
      </c>
      <c r="G18" s="118">
        <v>6</v>
      </c>
      <c r="H18" s="214">
        <v>6</v>
      </c>
    </row>
    <row r="19" spans="1:8" ht="27.95" customHeight="1" x14ac:dyDescent="0.25">
      <c r="A19" s="116" t="s">
        <v>24</v>
      </c>
      <c r="B19" s="450" t="s">
        <v>70</v>
      </c>
      <c r="C19" s="118">
        <v>147</v>
      </c>
      <c r="D19" s="118">
        <v>883</v>
      </c>
      <c r="E19" s="118">
        <v>1030</v>
      </c>
      <c r="F19" s="118">
        <v>52</v>
      </c>
      <c r="G19" s="118">
        <v>197</v>
      </c>
      <c r="H19" s="214">
        <v>249</v>
      </c>
    </row>
    <row r="20" spans="1:8" ht="27.95" customHeight="1" x14ac:dyDescent="0.25">
      <c r="A20" s="116" t="s">
        <v>26</v>
      </c>
      <c r="B20" s="117" t="s">
        <v>71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214">
        <v>0</v>
      </c>
    </row>
    <row r="21" spans="1:8" ht="27.95" customHeight="1" x14ac:dyDescent="0.25">
      <c r="A21" s="116" t="s">
        <v>28</v>
      </c>
      <c r="B21" s="119" t="s">
        <v>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214">
        <v>0</v>
      </c>
    </row>
    <row r="22" spans="1:8" ht="28.5" customHeight="1" x14ac:dyDescent="0.25">
      <c r="A22" s="1355" t="s">
        <v>88</v>
      </c>
      <c r="B22" s="1356"/>
      <c r="C22" s="120">
        <v>289</v>
      </c>
      <c r="D22" s="213">
        <v>4828</v>
      </c>
      <c r="E22" s="213">
        <v>5117</v>
      </c>
      <c r="F22" s="120">
        <v>67</v>
      </c>
      <c r="G22" s="213">
        <v>399</v>
      </c>
      <c r="H22" s="215">
        <v>466</v>
      </c>
    </row>
    <row r="29" spans="1:8" ht="11.25" customHeight="1" x14ac:dyDescent="0.25"/>
  </sheetData>
  <mergeCells count="8">
    <mergeCell ref="A22:B22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371"/>
      <c r="B1" s="1372"/>
      <c r="C1" s="1372"/>
      <c r="D1" s="1372"/>
    </row>
    <row r="2" spans="1:10" s="46" customFormat="1" ht="23.25" customHeight="1" x14ac:dyDescent="0.25">
      <c r="A2" s="1373" t="s">
        <v>145</v>
      </c>
      <c r="B2" s="1374"/>
      <c r="C2" s="1374"/>
      <c r="D2" s="1374"/>
    </row>
    <row r="3" spans="1:10" s="46" customFormat="1" ht="18" customHeight="1" x14ac:dyDescent="0.25">
      <c r="A3" s="1296" t="s">
        <v>151</v>
      </c>
      <c r="B3" s="1297"/>
      <c r="C3" s="1297"/>
      <c r="D3" s="1297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298" t="s">
        <v>74</v>
      </c>
      <c r="B5" s="1300" t="s">
        <v>48</v>
      </c>
      <c r="C5" s="1300" t="s">
        <v>2</v>
      </c>
      <c r="D5" s="1302" t="s">
        <v>89</v>
      </c>
    </row>
    <row r="6" spans="1:10" s="50" customFormat="1" ht="31.5" customHeight="1" x14ac:dyDescent="0.2">
      <c r="A6" s="1299"/>
      <c r="B6" s="1301"/>
      <c r="C6" s="1301"/>
      <c r="D6" s="1303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429</v>
      </c>
      <c r="D8" s="224">
        <v>1007940.0800000001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83</v>
      </c>
      <c r="D9" s="224">
        <v>136889.78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503</v>
      </c>
      <c r="D10" s="224">
        <v>1145299.1399999999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919</v>
      </c>
      <c r="D11" s="224">
        <v>4065147.2500000005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287</v>
      </c>
      <c r="D12" s="224">
        <v>465731.51999999996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153</v>
      </c>
      <c r="D13" s="224">
        <v>261760.61000000002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214</v>
      </c>
      <c r="D14" s="224">
        <v>420455.24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369" t="s">
        <v>91</v>
      </c>
      <c r="B15" s="1370"/>
      <c r="C15" s="134">
        <v>2588</v>
      </c>
      <c r="D15" s="135">
        <v>7503223.6200000001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371"/>
      <c r="B1" s="1372"/>
      <c r="C1" s="1372"/>
      <c r="D1" s="1372"/>
    </row>
    <row r="2" spans="1:10" s="46" customFormat="1" ht="23.25" customHeight="1" x14ac:dyDescent="0.25">
      <c r="A2" s="1333" t="s">
        <v>144</v>
      </c>
      <c r="B2" s="1297"/>
      <c r="C2" s="1297"/>
      <c r="D2" s="1297"/>
    </row>
    <row r="3" spans="1:10" s="46" customFormat="1" ht="18" customHeight="1" x14ac:dyDescent="0.25">
      <c r="A3" s="1296" t="s">
        <v>151</v>
      </c>
      <c r="B3" s="1297"/>
      <c r="C3" s="1297"/>
      <c r="D3" s="1297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298" t="s">
        <v>74</v>
      </c>
      <c r="B5" s="1300" t="s">
        <v>48</v>
      </c>
      <c r="C5" s="1300" t="s">
        <v>2</v>
      </c>
      <c r="D5" s="1302" t="s">
        <v>89</v>
      </c>
    </row>
    <row r="6" spans="1:10" s="50" customFormat="1" ht="31.5" customHeight="1" x14ac:dyDescent="0.2">
      <c r="A6" s="1299"/>
      <c r="B6" s="1301"/>
      <c r="C6" s="1301"/>
      <c r="D6" s="1303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0</v>
      </c>
      <c r="D8" s="224">
        <v>0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0</v>
      </c>
      <c r="D9" s="224">
        <v>0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0</v>
      </c>
      <c r="D10" s="224">
        <v>0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19</v>
      </c>
      <c r="D11" s="224">
        <v>39513.009999999995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0</v>
      </c>
      <c r="D12" s="224">
        <v>0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0</v>
      </c>
      <c r="D13" s="224">
        <v>0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0</v>
      </c>
      <c r="D14" s="224">
        <v>0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369" t="s">
        <v>91</v>
      </c>
      <c r="B15" s="1370"/>
      <c r="C15" s="134">
        <v>19</v>
      </c>
      <c r="D15" s="135">
        <v>39513.009999999995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</sheetPr>
  <dimension ref="A1:J106"/>
  <sheetViews>
    <sheetView topLeftCell="A4"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1" customWidth="1"/>
    <col min="4" max="4" width="9.85546875" style="463" bestFit="1" customWidth="1"/>
    <col min="5" max="5" width="7.85546875" style="41" customWidth="1"/>
    <col min="6" max="6" width="9.28515625" style="463" customWidth="1"/>
    <col min="7" max="7" width="7.85546875" style="2" customWidth="1"/>
    <col min="8" max="8" width="9.7109375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35"/>
      <c r="D1" s="456"/>
      <c r="E1" s="35"/>
      <c r="F1" s="456"/>
    </row>
    <row r="2" spans="1:10" ht="18.75" customHeight="1" x14ac:dyDescent="0.3">
      <c r="A2" s="1323"/>
      <c r="B2" s="1324"/>
      <c r="C2" s="1324"/>
      <c r="D2" s="1324"/>
      <c r="E2" s="1324"/>
      <c r="F2" s="1324"/>
      <c r="G2" s="1379"/>
      <c r="H2" s="1379"/>
    </row>
    <row r="3" spans="1:10" s="2" customFormat="1" ht="15.75" customHeight="1" x14ac:dyDescent="0.3">
      <c r="A3" s="1380" t="s">
        <v>136</v>
      </c>
      <c r="B3" s="1380"/>
      <c r="C3" s="1380"/>
      <c r="D3" s="1380"/>
      <c r="E3" s="1381"/>
      <c r="F3" s="1381"/>
      <c r="G3" s="1381"/>
      <c r="H3" s="1381"/>
    </row>
    <row r="4" spans="1:10" s="2" customFormat="1" ht="15" customHeight="1" x14ac:dyDescent="0.3">
      <c r="A4" s="1387" t="s">
        <v>151</v>
      </c>
      <c r="B4" s="1388"/>
      <c r="C4" s="1388"/>
      <c r="D4" s="1388"/>
      <c r="E4" s="1388"/>
      <c r="F4" s="1388"/>
      <c r="G4" s="1388"/>
      <c r="H4" s="1388"/>
    </row>
    <row r="5" spans="1:10" s="5" customFormat="1" ht="15" customHeight="1" x14ac:dyDescent="0.25">
      <c r="A5" s="1315" t="s">
        <v>106</v>
      </c>
      <c r="B5" s="1178" t="s">
        <v>1</v>
      </c>
      <c r="C5" s="1317" t="s">
        <v>93</v>
      </c>
      <c r="D5" s="1317"/>
      <c r="E5" s="1389" t="s">
        <v>52</v>
      </c>
      <c r="F5" s="1389"/>
      <c r="G5" s="1317" t="s">
        <v>97</v>
      </c>
      <c r="H5" s="1384"/>
    </row>
    <row r="6" spans="1:10" s="6" customFormat="1" ht="15" customHeight="1" x14ac:dyDescent="0.25">
      <c r="A6" s="1316"/>
      <c r="B6" s="1179"/>
      <c r="C6" s="1385"/>
      <c r="D6" s="1385"/>
      <c r="E6" s="1390"/>
      <c r="F6" s="1390"/>
      <c r="G6" s="1385"/>
      <c r="H6" s="1386"/>
      <c r="I6" s="5"/>
    </row>
    <row r="7" spans="1:10" s="6" customFormat="1" ht="15" customHeight="1" x14ac:dyDescent="0.25">
      <c r="A7" s="1316"/>
      <c r="B7" s="1179"/>
      <c r="C7" s="1377" t="s">
        <v>137</v>
      </c>
      <c r="D7" s="1375" t="s">
        <v>138</v>
      </c>
      <c r="E7" s="1377" t="s">
        <v>137</v>
      </c>
      <c r="F7" s="1375" t="s">
        <v>138</v>
      </c>
      <c r="G7" s="1382" t="s">
        <v>137</v>
      </c>
      <c r="H7" s="1376" t="s">
        <v>138</v>
      </c>
      <c r="I7" s="5"/>
    </row>
    <row r="8" spans="1:10" s="6" customFormat="1" ht="28.5" customHeight="1" x14ac:dyDescent="0.25">
      <c r="A8" s="1316"/>
      <c r="B8" s="1179"/>
      <c r="C8" s="1378"/>
      <c r="D8" s="1375"/>
      <c r="E8" s="1378"/>
      <c r="F8" s="1375"/>
      <c r="G8" s="1383"/>
      <c r="H8" s="1376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158">
        <v>3</v>
      </c>
      <c r="D9" s="459">
        <v>4</v>
      </c>
      <c r="E9" s="159">
        <v>5</v>
      </c>
      <c r="F9" s="464">
        <v>6</v>
      </c>
      <c r="G9" s="159" t="s">
        <v>142</v>
      </c>
      <c r="H9" s="160" t="s">
        <v>143</v>
      </c>
      <c r="I9" s="8"/>
    </row>
    <row r="10" spans="1:10" ht="12.95" customHeight="1" x14ac:dyDescent="0.3">
      <c r="A10" s="98" t="s">
        <v>4</v>
      </c>
      <c r="B10" s="140" t="s">
        <v>5</v>
      </c>
      <c r="C10" s="141">
        <v>2052</v>
      </c>
      <c r="D10" s="460">
        <v>6380</v>
      </c>
      <c r="E10" s="141">
        <v>291</v>
      </c>
      <c r="F10" s="460">
        <v>624</v>
      </c>
      <c r="G10" s="143">
        <v>2343</v>
      </c>
      <c r="H10" s="216">
        <v>7004</v>
      </c>
    </row>
    <row r="11" spans="1:10" ht="12.95" customHeight="1" x14ac:dyDescent="0.3">
      <c r="A11" s="101" t="s">
        <v>6</v>
      </c>
      <c r="B11" s="145" t="s">
        <v>7</v>
      </c>
      <c r="C11" s="141">
        <v>157</v>
      </c>
      <c r="D11" s="460">
        <v>6003</v>
      </c>
      <c r="E11" s="141">
        <v>16</v>
      </c>
      <c r="F11" s="460">
        <v>163</v>
      </c>
      <c r="G11" s="143">
        <v>173</v>
      </c>
      <c r="H11" s="216">
        <v>6166</v>
      </c>
    </row>
    <row r="12" spans="1:10" ht="12.95" customHeight="1" x14ac:dyDescent="0.3">
      <c r="A12" s="98" t="s">
        <v>8</v>
      </c>
      <c r="B12" s="145" t="s">
        <v>9</v>
      </c>
      <c r="C12" s="141">
        <v>764</v>
      </c>
      <c r="D12" s="460">
        <v>10469</v>
      </c>
      <c r="E12" s="141">
        <v>102</v>
      </c>
      <c r="F12" s="460">
        <v>757</v>
      </c>
      <c r="G12" s="143">
        <v>866</v>
      </c>
      <c r="H12" s="216">
        <v>11226</v>
      </c>
    </row>
    <row r="13" spans="1:10" ht="12.95" customHeight="1" x14ac:dyDescent="0.3">
      <c r="A13" s="101" t="s">
        <v>10</v>
      </c>
      <c r="B13" s="145" t="s">
        <v>11</v>
      </c>
      <c r="C13" s="141">
        <v>0</v>
      </c>
      <c r="D13" s="460">
        <v>0</v>
      </c>
      <c r="E13" s="141">
        <v>0</v>
      </c>
      <c r="F13" s="460">
        <v>0</v>
      </c>
      <c r="G13" s="143">
        <v>0</v>
      </c>
      <c r="H13" s="216">
        <v>0</v>
      </c>
    </row>
    <row r="14" spans="1:10" ht="12.95" customHeight="1" x14ac:dyDescent="0.3">
      <c r="A14" s="98" t="s">
        <v>12</v>
      </c>
      <c r="B14" s="145" t="s">
        <v>13</v>
      </c>
      <c r="C14" s="141">
        <v>0</v>
      </c>
      <c r="D14" s="460">
        <v>0</v>
      </c>
      <c r="E14" s="141">
        <v>0</v>
      </c>
      <c r="F14" s="460">
        <v>0</v>
      </c>
      <c r="G14" s="143">
        <v>0</v>
      </c>
      <c r="H14" s="216">
        <v>0</v>
      </c>
    </row>
    <row r="15" spans="1:10" ht="12.95" customHeight="1" x14ac:dyDescent="0.3">
      <c r="A15" s="101" t="s">
        <v>14</v>
      </c>
      <c r="B15" s="145" t="s">
        <v>15</v>
      </c>
      <c r="C15" s="141">
        <v>0</v>
      </c>
      <c r="D15" s="460">
        <v>0</v>
      </c>
      <c r="E15" s="141">
        <v>0</v>
      </c>
      <c r="F15" s="460">
        <v>0</v>
      </c>
      <c r="G15" s="143">
        <v>0</v>
      </c>
      <c r="H15" s="216">
        <v>0</v>
      </c>
    </row>
    <row r="16" spans="1:10" ht="12.95" customHeight="1" x14ac:dyDescent="0.3">
      <c r="A16" s="98" t="s">
        <v>16</v>
      </c>
      <c r="B16" s="145" t="s">
        <v>17</v>
      </c>
      <c r="C16" s="141">
        <v>7</v>
      </c>
      <c r="D16" s="460">
        <v>36</v>
      </c>
      <c r="E16" s="141">
        <v>1</v>
      </c>
      <c r="F16" s="460">
        <v>17</v>
      </c>
      <c r="G16" s="143">
        <v>8</v>
      </c>
      <c r="H16" s="216">
        <v>53</v>
      </c>
    </row>
    <row r="17" spans="1:9" ht="12.95" customHeight="1" x14ac:dyDescent="0.3">
      <c r="A17" s="101" t="s">
        <v>18</v>
      </c>
      <c r="B17" s="145" t="s">
        <v>19</v>
      </c>
      <c r="C17" s="141">
        <v>158</v>
      </c>
      <c r="D17" s="460">
        <v>964</v>
      </c>
      <c r="E17" s="141">
        <v>15</v>
      </c>
      <c r="F17" s="460">
        <v>77</v>
      </c>
      <c r="G17" s="143">
        <v>173</v>
      </c>
      <c r="H17" s="216">
        <v>1041</v>
      </c>
    </row>
    <row r="18" spans="1:9" ht="12.95" customHeight="1" x14ac:dyDescent="0.3">
      <c r="A18" s="98" t="s">
        <v>20</v>
      </c>
      <c r="B18" s="145" t="s">
        <v>21</v>
      </c>
      <c r="C18" s="141">
        <v>364</v>
      </c>
      <c r="D18" s="460">
        <v>1469</v>
      </c>
      <c r="E18" s="141">
        <v>23</v>
      </c>
      <c r="F18" s="460">
        <v>68</v>
      </c>
      <c r="G18" s="143">
        <v>387</v>
      </c>
      <c r="H18" s="216">
        <v>1537</v>
      </c>
    </row>
    <row r="19" spans="1:9" ht="12.95" customHeight="1" x14ac:dyDescent="0.3">
      <c r="A19" s="101" t="s">
        <v>22</v>
      </c>
      <c r="B19" s="145" t="s">
        <v>23</v>
      </c>
      <c r="C19" s="141">
        <v>1711</v>
      </c>
      <c r="D19" s="460">
        <v>17114</v>
      </c>
      <c r="E19" s="141">
        <v>124</v>
      </c>
      <c r="F19" s="460">
        <v>1147</v>
      </c>
      <c r="G19" s="143">
        <v>1835</v>
      </c>
      <c r="H19" s="216">
        <v>18261</v>
      </c>
    </row>
    <row r="20" spans="1:9" s="11" customFormat="1" ht="12.95" customHeight="1" x14ac:dyDescent="0.3">
      <c r="A20" s="98" t="s">
        <v>24</v>
      </c>
      <c r="B20" s="145" t="s">
        <v>25</v>
      </c>
      <c r="C20" s="141">
        <v>0</v>
      </c>
      <c r="D20" s="460">
        <v>0</v>
      </c>
      <c r="E20" s="141">
        <v>0</v>
      </c>
      <c r="F20" s="460">
        <v>0</v>
      </c>
      <c r="G20" s="143">
        <v>0</v>
      </c>
      <c r="H20" s="216">
        <v>0</v>
      </c>
      <c r="I20" s="10"/>
    </row>
    <row r="21" spans="1:9" ht="12.95" customHeight="1" x14ac:dyDescent="0.3">
      <c r="A21" s="101" t="s">
        <v>26</v>
      </c>
      <c r="B21" s="145" t="s">
        <v>27</v>
      </c>
      <c r="C21" s="141">
        <v>0</v>
      </c>
      <c r="D21" s="460">
        <v>0</v>
      </c>
      <c r="E21" s="141">
        <v>0</v>
      </c>
      <c r="F21" s="460">
        <v>0</v>
      </c>
      <c r="G21" s="143">
        <v>0</v>
      </c>
      <c r="H21" s="216">
        <v>0</v>
      </c>
    </row>
    <row r="22" spans="1:9" ht="12.95" customHeight="1" x14ac:dyDescent="0.3">
      <c r="A22" s="98" t="s">
        <v>28</v>
      </c>
      <c r="B22" s="145" t="s">
        <v>29</v>
      </c>
      <c r="C22" s="141">
        <v>89</v>
      </c>
      <c r="D22" s="460">
        <v>424</v>
      </c>
      <c r="E22" s="141">
        <v>1</v>
      </c>
      <c r="F22" s="460">
        <v>0</v>
      </c>
      <c r="G22" s="143">
        <v>90</v>
      </c>
      <c r="H22" s="216">
        <v>424</v>
      </c>
    </row>
    <row r="23" spans="1:9" ht="12.95" customHeight="1" x14ac:dyDescent="0.3">
      <c r="A23" s="101" t="s">
        <v>30</v>
      </c>
      <c r="B23" s="145" t="s">
        <v>31</v>
      </c>
      <c r="C23" s="141">
        <v>111</v>
      </c>
      <c r="D23" s="460">
        <v>158</v>
      </c>
      <c r="E23" s="141">
        <v>0</v>
      </c>
      <c r="F23" s="460">
        <v>0</v>
      </c>
      <c r="G23" s="143">
        <v>111</v>
      </c>
      <c r="H23" s="216">
        <v>158</v>
      </c>
    </row>
    <row r="24" spans="1:9" ht="12.95" customHeight="1" x14ac:dyDescent="0.3">
      <c r="A24" s="98" t="s">
        <v>32</v>
      </c>
      <c r="B24" s="145" t="s">
        <v>33</v>
      </c>
      <c r="C24" s="141">
        <v>1</v>
      </c>
      <c r="D24" s="460">
        <v>7</v>
      </c>
      <c r="E24" s="141">
        <v>1</v>
      </c>
      <c r="F24" s="460">
        <v>7</v>
      </c>
      <c r="G24" s="143">
        <v>2</v>
      </c>
      <c r="H24" s="216">
        <v>14</v>
      </c>
    </row>
    <row r="25" spans="1:9" ht="12.95" customHeight="1" x14ac:dyDescent="0.3">
      <c r="A25" s="101" t="s">
        <v>34</v>
      </c>
      <c r="B25" s="145" t="s">
        <v>35</v>
      </c>
      <c r="C25" s="141">
        <v>2</v>
      </c>
      <c r="D25" s="460">
        <v>109</v>
      </c>
      <c r="E25" s="141">
        <v>0</v>
      </c>
      <c r="F25" s="460">
        <v>1</v>
      </c>
      <c r="G25" s="143">
        <v>2</v>
      </c>
      <c r="H25" s="216">
        <v>110</v>
      </c>
    </row>
    <row r="26" spans="1:9" ht="12.95" customHeight="1" x14ac:dyDescent="0.3">
      <c r="A26" s="98" t="s">
        <v>36</v>
      </c>
      <c r="B26" s="145" t="s">
        <v>37</v>
      </c>
      <c r="C26" s="141">
        <v>1</v>
      </c>
      <c r="D26" s="460">
        <v>0</v>
      </c>
      <c r="E26" s="141">
        <v>0</v>
      </c>
      <c r="F26" s="460">
        <v>0</v>
      </c>
      <c r="G26" s="143">
        <v>1</v>
      </c>
      <c r="H26" s="216">
        <v>0</v>
      </c>
    </row>
    <row r="27" spans="1:9" ht="12.95" customHeight="1" x14ac:dyDescent="0.3">
      <c r="A27" s="101" t="s">
        <v>38</v>
      </c>
      <c r="B27" s="145" t="s">
        <v>39</v>
      </c>
      <c r="C27" s="141">
        <v>0</v>
      </c>
      <c r="D27" s="460">
        <v>4</v>
      </c>
      <c r="E27" s="141">
        <v>0</v>
      </c>
      <c r="F27" s="460">
        <v>0</v>
      </c>
      <c r="G27" s="143">
        <v>0</v>
      </c>
      <c r="H27" s="216">
        <v>4</v>
      </c>
    </row>
    <row r="28" spans="1:9" ht="19.5" customHeight="1" x14ac:dyDescent="0.3">
      <c r="A28" s="1304" t="s">
        <v>40</v>
      </c>
      <c r="B28" s="1305"/>
      <c r="C28" s="146">
        <v>5417</v>
      </c>
      <c r="D28" s="506">
        <v>43137</v>
      </c>
      <c r="E28" s="146">
        <v>574</v>
      </c>
      <c r="F28" s="465">
        <v>2861</v>
      </c>
      <c r="G28" s="146">
        <v>5991</v>
      </c>
      <c r="H28" s="217">
        <v>45998</v>
      </c>
    </row>
    <row r="29" spans="1:9" s="13" customFormat="1" ht="8.25" customHeight="1" x14ac:dyDescent="0.3">
      <c r="A29" s="12"/>
      <c r="B29" s="12"/>
      <c r="C29" s="39"/>
      <c r="D29" s="462"/>
      <c r="E29" s="39"/>
      <c r="F29" s="462"/>
    </row>
    <row r="30" spans="1:9" s="2" customFormat="1" ht="19.5" customHeight="1" x14ac:dyDescent="0.3">
      <c r="A30" s="1"/>
      <c r="B30" s="1"/>
      <c r="C30" s="35"/>
      <c r="D30" s="456"/>
      <c r="E30" s="35"/>
      <c r="F30" s="456"/>
    </row>
    <row r="31" spans="1:9" ht="18" customHeight="1" x14ac:dyDescent="0.3">
      <c r="A31" s="1"/>
      <c r="B31" s="1"/>
      <c r="C31" s="1308"/>
      <c r="D31" s="1308"/>
      <c r="E31" s="1308"/>
      <c r="F31" s="1308"/>
      <c r="G31" s="1308"/>
      <c r="H31" s="1308"/>
    </row>
    <row r="32" spans="1:9" ht="15.75" customHeight="1" x14ac:dyDescent="0.3">
      <c r="A32" s="1"/>
      <c r="B32" s="15"/>
      <c r="C32" s="53"/>
      <c r="D32" s="466"/>
      <c r="E32" s="53"/>
      <c r="F32" s="466"/>
      <c r="G32" s="53"/>
      <c r="H32" s="54"/>
    </row>
    <row r="33" spans="1:6" ht="18.75" customHeight="1" x14ac:dyDescent="0.3">
      <c r="A33" s="1"/>
      <c r="B33" s="1"/>
      <c r="C33" s="35"/>
      <c r="D33" s="456"/>
      <c r="E33" s="35"/>
      <c r="F33" s="456"/>
    </row>
    <row r="34" spans="1:6" ht="18.75" customHeight="1" x14ac:dyDescent="0.3">
      <c r="A34" s="1"/>
      <c r="B34" s="1"/>
      <c r="C34" s="35"/>
      <c r="D34" s="456"/>
      <c r="E34" s="35"/>
      <c r="F34" s="456"/>
    </row>
    <row r="35" spans="1:6" ht="18.75" customHeight="1" x14ac:dyDescent="0.3">
      <c r="A35" s="1"/>
      <c r="B35" s="1"/>
      <c r="C35" s="35"/>
      <c r="D35" s="456"/>
      <c r="E35" s="35"/>
      <c r="F35" s="456"/>
    </row>
    <row r="36" spans="1:6" ht="18.75" customHeight="1" x14ac:dyDescent="0.3">
      <c r="A36" s="1"/>
      <c r="B36" s="1"/>
      <c r="C36" s="35"/>
      <c r="D36" s="456"/>
      <c r="E36" s="35"/>
      <c r="F36" s="456"/>
    </row>
    <row r="37" spans="1:6" ht="18.75" customHeight="1" x14ac:dyDescent="0.3">
      <c r="A37" s="1"/>
      <c r="B37" s="1"/>
      <c r="C37" s="35"/>
      <c r="D37" s="456"/>
      <c r="E37" s="35"/>
      <c r="F37" s="456"/>
    </row>
    <row r="38" spans="1:6" ht="18.75" customHeight="1" x14ac:dyDescent="0.3">
      <c r="A38" s="1"/>
      <c r="B38" s="1"/>
      <c r="C38" s="35"/>
      <c r="D38" s="456"/>
      <c r="E38" s="35"/>
      <c r="F38" s="456"/>
    </row>
    <row r="39" spans="1:6" ht="18.75" customHeight="1" x14ac:dyDescent="0.3">
      <c r="A39" s="1"/>
      <c r="B39" s="1"/>
      <c r="C39" s="35"/>
      <c r="D39" s="456"/>
      <c r="E39" s="35"/>
      <c r="F39" s="456"/>
    </row>
    <row r="40" spans="1:6" ht="18.75" customHeight="1" x14ac:dyDescent="0.3">
      <c r="A40" s="1"/>
      <c r="B40" s="1"/>
      <c r="C40" s="35"/>
      <c r="D40" s="456"/>
      <c r="E40" s="35"/>
      <c r="F40" s="456"/>
    </row>
    <row r="41" spans="1:6" ht="18.75" customHeight="1" x14ac:dyDescent="0.3">
      <c r="A41" s="1"/>
      <c r="B41" s="1"/>
      <c r="C41" s="35"/>
      <c r="D41" s="456"/>
      <c r="E41" s="35"/>
      <c r="F41" s="456"/>
    </row>
    <row r="42" spans="1:6" ht="18.75" customHeight="1" x14ac:dyDescent="0.3">
      <c r="A42" s="1"/>
      <c r="B42" s="1"/>
      <c r="C42" s="35"/>
      <c r="D42" s="456"/>
      <c r="E42" s="35"/>
      <c r="F42" s="456"/>
    </row>
    <row r="43" spans="1:6" ht="18.75" customHeight="1" x14ac:dyDescent="0.3">
      <c r="A43" s="1"/>
      <c r="B43" s="1"/>
      <c r="C43" s="35"/>
      <c r="D43" s="456"/>
      <c r="E43" s="35"/>
      <c r="F43" s="456"/>
    </row>
    <row r="44" spans="1:6" ht="18.75" customHeight="1" x14ac:dyDescent="0.3">
      <c r="A44" s="1"/>
      <c r="B44" s="1"/>
      <c r="C44" s="35"/>
      <c r="D44" s="456"/>
      <c r="E44" s="35"/>
      <c r="F44" s="456"/>
    </row>
    <row r="45" spans="1:6" ht="18.75" customHeight="1" x14ac:dyDescent="0.3">
      <c r="A45" s="1"/>
      <c r="B45" s="1"/>
      <c r="C45" s="35"/>
      <c r="D45" s="456"/>
      <c r="E45" s="35"/>
      <c r="F45" s="456"/>
    </row>
    <row r="46" spans="1:6" ht="18.75" customHeight="1" x14ac:dyDescent="0.3">
      <c r="A46" s="1"/>
      <c r="B46" s="1"/>
      <c r="C46" s="35"/>
      <c r="D46" s="456"/>
      <c r="E46" s="35"/>
      <c r="F46" s="456"/>
    </row>
    <row r="47" spans="1:6" ht="18.75" customHeight="1" x14ac:dyDescent="0.3">
      <c r="A47" s="1"/>
      <c r="B47" s="1"/>
      <c r="C47" s="35"/>
      <c r="D47" s="456"/>
      <c r="E47" s="35"/>
      <c r="F47" s="456"/>
    </row>
    <row r="48" spans="1:6" ht="18.75" customHeight="1" x14ac:dyDescent="0.3">
      <c r="A48" s="1"/>
      <c r="B48" s="1"/>
      <c r="C48" s="35"/>
      <c r="D48" s="456"/>
      <c r="E48" s="35"/>
      <c r="F48" s="456"/>
    </row>
    <row r="49" spans="1:6" ht="18.75" customHeight="1" x14ac:dyDescent="0.3">
      <c r="A49" s="1"/>
      <c r="B49" s="1"/>
      <c r="C49" s="35"/>
      <c r="D49" s="456"/>
      <c r="E49" s="35"/>
      <c r="F49" s="456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9"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  <mergeCell ref="G31:H31"/>
    <mergeCell ref="C31:D31"/>
    <mergeCell ref="E31:F31"/>
    <mergeCell ref="A28:B28"/>
    <mergeCell ref="D7:D8"/>
    <mergeCell ref="F7:F8"/>
    <mergeCell ref="H7:H8"/>
    <mergeCell ref="C7:C8"/>
    <mergeCell ref="E7:E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FFFF00"/>
  </sheetPr>
  <dimension ref="A1:J91"/>
  <sheetViews>
    <sheetView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63" customWidth="1"/>
    <col min="4" max="4" width="9" style="41" customWidth="1"/>
    <col min="5" max="5" width="7.85546875" style="463" customWidth="1"/>
    <col min="6" max="6" width="9.28515625" style="41" customWidth="1"/>
    <col min="7" max="7" width="7.85546875" style="2" customWidth="1"/>
    <col min="8" max="8" width="10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456"/>
      <c r="D1" s="35"/>
      <c r="E1" s="456"/>
      <c r="F1" s="35"/>
    </row>
    <row r="2" spans="1:10" ht="18.75" customHeight="1" x14ac:dyDescent="0.3">
      <c r="A2" s="1323"/>
      <c r="B2" s="1324"/>
      <c r="C2" s="1324"/>
      <c r="D2" s="1324"/>
      <c r="E2" s="1324"/>
      <c r="F2" s="1324"/>
      <c r="G2" s="1379"/>
      <c r="H2" s="1379"/>
    </row>
    <row r="3" spans="1:10" s="2" customFormat="1" ht="15" customHeight="1" x14ac:dyDescent="0.3">
      <c r="A3" s="1391" t="s">
        <v>141</v>
      </c>
      <c r="B3" s="1391"/>
      <c r="C3" s="1391"/>
      <c r="D3" s="1391"/>
      <c r="E3" s="1392"/>
      <c r="F3" s="1392"/>
      <c r="G3" s="1392"/>
      <c r="H3" s="1392"/>
    </row>
    <row r="4" spans="1:10" s="2" customFormat="1" ht="18.75" customHeight="1" x14ac:dyDescent="0.3">
      <c r="A4" s="1387" t="s">
        <v>151</v>
      </c>
      <c r="B4" s="1388"/>
      <c r="C4" s="1388"/>
      <c r="D4" s="1388"/>
      <c r="E4" s="1388"/>
      <c r="F4" s="1388"/>
      <c r="G4" s="1388"/>
      <c r="H4" s="1388"/>
    </row>
    <row r="5" spans="1:10" s="5" customFormat="1" ht="15" customHeight="1" x14ac:dyDescent="0.25">
      <c r="A5" s="1315" t="s">
        <v>106</v>
      </c>
      <c r="B5" s="1178" t="s">
        <v>1</v>
      </c>
      <c r="C5" s="1317" t="s">
        <v>93</v>
      </c>
      <c r="D5" s="1317"/>
      <c r="E5" s="1389" t="s">
        <v>52</v>
      </c>
      <c r="F5" s="1389"/>
      <c r="G5" s="1395" t="s">
        <v>97</v>
      </c>
      <c r="H5" s="1396"/>
    </row>
    <row r="6" spans="1:10" s="6" customFormat="1" ht="15" customHeight="1" x14ac:dyDescent="0.25">
      <c r="A6" s="1316"/>
      <c r="B6" s="1179"/>
      <c r="C6" s="1385"/>
      <c r="D6" s="1385"/>
      <c r="E6" s="1390"/>
      <c r="F6" s="1390"/>
      <c r="G6" s="1397"/>
      <c r="H6" s="1398"/>
      <c r="I6" s="5"/>
    </row>
    <row r="7" spans="1:10" s="6" customFormat="1" ht="15" customHeight="1" x14ac:dyDescent="0.25">
      <c r="A7" s="1316"/>
      <c r="B7" s="1179"/>
      <c r="C7" s="1393" t="s">
        <v>137</v>
      </c>
      <c r="D7" s="1179" t="s">
        <v>138</v>
      </c>
      <c r="E7" s="1393" t="s">
        <v>137</v>
      </c>
      <c r="F7" s="1179" t="s">
        <v>138</v>
      </c>
      <c r="G7" s="1382" t="s">
        <v>137</v>
      </c>
      <c r="H7" s="1376" t="s">
        <v>138</v>
      </c>
      <c r="I7" s="5"/>
    </row>
    <row r="8" spans="1:10" s="6" customFormat="1" ht="30" customHeight="1" x14ac:dyDescent="0.25">
      <c r="A8" s="1316"/>
      <c r="B8" s="1179"/>
      <c r="C8" s="1394"/>
      <c r="D8" s="1179"/>
      <c r="E8" s="1394"/>
      <c r="F8" s="1179"/>
      <c r="G8" s="1383"/>
      <c r="H8" s="1376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459">
        <v>3</v>
      </c>
      <c r="D9" s="158">
        <v>4</v>
      </c>
      <c r="E9" s="464">
        <v>5</v>
      </c>
      <c r="F9" s="159">
        <v>6</v>
      </c>
      <c r="G9" s="159" t="s">
        <v>142</v>
      </c>
      <c r="H9" s="160" t="s">
        <v>143</v>
      </c>
      <c r="I9" s="8"/>
    </row>
    <row r="10" spans="1:10" ht="15" customHeight="1" x14ac:dyDescent="0.3">
      <c r="A10" s="248" t="s">
        <v>103</v>
      </c>
      <c r="B10" s="252" t="s">
        <v>41</v>
      </c>
      <c r="C10" s="467">
        <v>141</v>
      </c>
      <c r="D10" s="253">
        <v>3764</v>
      </c>
      <c r="E10" s="467">
        <v>38</v>
      </c>
      <c r="F10" s="253">
        <v>229</v>
      </c>
      <c r="G10" s="254">
        <v>179</v>
      </c>
      <c r="H10" s="255">
        <v>3993</v>
      </c>
    </row>
    <row r="11" spans="1:10" ht="15" customHeight="1" x14ac:dyDescent="0.3">
      <c r="A11" s="104" t="s">
        <v>101</v>
      </c>
      <c r="B11" s="145" t="s">
        <v>42</v>
      </c>
      <c r="C11" s="467">
        <v>1</v>
      </c>
      <c r="D11" s="253">
        <v>19</v>
      </c>
      <c r="E11" s="467">
        <v>0</v>
      </c>
      <c r="F11" s="253">
        <v>2</v>
      </c>
      <c r="G11" s="218">
        <v>1</v>
      </c>
      <c r="H11" s="219">
        <v>21</v>
      </c>
    </row>
    <row r="12" spans="1:10" ht="15" customHeight="1" x14ac:dyDescent="0.3">
      <c r="A12" s="104" t="s">
        <v>102</v>
      </c>
      <c r="B12" s="145" t="s">
        <v>43</v>
      </c>
      <c r="C12" s="467">
        <v>147</v>
      </c>
      <c r="D12" s="253">
        <v>1045</v>
      </c>
      <c r="E12" s="467">
        <v>29</v>
      </c>
      <c r="F12" s="253">
        <v>168</v>
      </c>
      <c r="G12" s="218">
        <v>176</v>
      </c>
      <c r="H12" s="219">
        <v>1213</v>
      </c>
    </row>
    <row r="13" spans="1:10" s="2" customFormat="1" ht="15" customHeight="1" x14ac:dyDescent="0.3">
      <c r="A13" s="104" t="s">
        <v>104</v>
      </c>
      <c r="B13" s="145" t="s">
        <v>44</v>
      </c>
      <c r="C13" s="467">
        <v>0</v>
      </c>
      <c r="D13" s="253">
        <v>0</v>
      </c>
      <c r="E13" s="467">
        <v>0</v>
      </c>
      <c r="F13" s="253">
        <v>0</v>
      </c>
      <c r="G13" s="218">
        <v>0</v>
      </c>
      <c r="H13" s="219">
        <v>0</v>
      </c>
      <c r="J13" s="3"/>
    </row>
    <row r="14" spans="1:10" s="2" customFormat="1" ht="18.75" customHeight="1" x14ac:dyDescent="0.3">
      <c r="A14" s="1304" t="s">
        <v>45</v>
      </c>
      <c r="B14" s="1305"/>
      <c r="C14" s="465">
        <v>289</v>
      </c>
      <c r="D14" s="146">
        <v>4828</v>
      </c>
      <c r="E14" s="465">
        <v>67</v>
      </c>
      <c r="F14" s="146">
        <v>399</v>
      </c>
      <c r="G14" s="220">
        <v>356</v>
      </c>
      <c r="H14" s="221">
        <v>5227</v>
      </c>
      <c r="J14" s="3"/>
    </row>
    <row r="15" spans="1:10" s="2" customFormat="1" ht="19.5" customHeight="1" x14ac:dyDescent="0.3">
      <c r="A15" s="1"/>
      <c r="B15" s="1"/>
      <c r="C15" s="456"/>
      <c r="D15" s="35"/>
      <c r="E15" s="456"/>
      <c r="F15" s="35"/>
    </row>
    <row r="16" spans="1:10" s="2" customFormat="1" ht="18" customHeight="1" x14ac:dyDescent="0.3">
      <c r="A16" s="1"/>
      <c r="B16" s="1"/>
      <c r="C16" s="1308"/>
      <c r="D16" s="1308"/>
      <c r="E16" s="1308"/>
      <c r="F16" s="1308"/>
      <c r="G16" s="1308"/>
      <c r="H16" s="1308"/>
      <c r="J16" s="3"/>
    </row>
    <row r="17" spans="1:10" s="2" customFormat="1" ht="15.75" customHeight="1" x14ac:dyDescent="0.3">
      <c r="A17" s="1"/>
      <c r="B17" s="15"/>
      <c r="C17" s="468"/>
      <c r="D17" s="54"/>
      <c r="E17" s="468"/>
      <c r="F17" s="54"/>
      <c r="G17" s="53"/>
      <c r="H17" s="54"/>
      <c r="J17" s="3"/>
    </row>
    <row r="18" spans="1:10" s="2" customFormat="1" ht="18.75" customHeight="1" x14ac:dyDescent="0.3">
      <c r="A18" s="1"/>
      <c r="B18" s="1"/>
      <c r="C18" s="456"/>
      <c r="D18" s="35"/>
      <c r="E18" s="456"/>
      <c r="F18" s="35"/>
      <c r="J18" s="3"/>
    </row>
    <row r="19" spans="1:10" s="2" customFormat="1" ht="18.75" customHeight="1" x14ac:dyDescent="0.3">
      <c r="A19" s="1"/>
      <c r="B19" s="1"/>
      <c r="C19" s="456"/>
      <c r="D19" s="35"/>
      <c r="E19" s="456"/>
      <c r="F19" s="35"/>
      <c r="J19" s="3"/>
    </row>
    <row r="20" spans="1:10" s="2" customFormat="1" ht="18.75" customHeight="1" x14ac:dyDescent="0.3">
      <c r="A20" s="1"/>
      <c r="B20" s="1"/>
      <c r="C20" s="456"/>
      <c r="D20" s="35"/>
      <c r="E20" s="456"/>
      <c r="F20" s="35"/>
      <c r="J20" s="3"/>
    </row>
    <row r="21" spans="1:10" s="2" customFormat="1" ht="18.75" customHeight="1" x14ac:dyDescent="0.3">
      <c r="A21" s="1"/>
      <c r="B21" s="1"/>
      <c r="C21" s="456"/>
      <c r="D21" s="35"/>
      <c r="E21" s="456"/>
      <c r="F21" s="35"/>
      <c r="J21" s="3"/>
    </row>
    <row r="22" spans="1:10" s="2" customFormat="1" ht="18.75" customHeight="1" x14ac:dyDescent="0.3">
      <c r="A22" s="1"/>
      <c r="B22" s="1"/>
      <c r="C22" s="456"/>
      <c r="D22" s="35"/>
      <c r="E22" s="456"/>
      <c r="F22" s="35"/>
      <c r="J22" s="3"/>
    </row>
    <row r="23" spans="1:10" s="2" customFormat="1" ht="18.75" customHeight="1" x14ac:dyDescent="0.3">
      <c r="A23" s="1"/>
      <c r="B23" s="1"/>
      <c r="C23" s="456"/>
      <c r="D23" s="35"/>
      <c r="E23" s="456"/>
      <c r="F23" s="35"/>
      <c r="J23" s="3"/>
    </row>
    <row r="24" spans="1:10" s="2" customFormat="1" ht="18.75" customHeight="1" x14ac:dyDescent="0.3">
      <c r="A24" s="1"/>
      <c r="B24" s="1"/>
      <c r="C24" s="456"/>
      <c r="D24" s="35"/>
      <c r="E24" s="456"/>
      <c r="F24" s="35"/>
      <c r="J24" s="3"/>
    </row>
    <row r="25" spans="1:10" s="2" customFormat="1" ht="18.75" customHeight="1" x14ac:dyDescent="0.3">
      <c r="A25" s="1"/>
      <c r="B25" s="1"/>
      <c r="C25" s="456"/>
      <c r="D25" s="35"/>
      <c r="E25" s="456"/>
      <c r="F25" s="35"/>
      <c r="J25" s="3"/>
    </row>
    <row r="26" spans="1:10" s="2" customFormat="1" ht="18.75" customHeight="1" x14ac:dyDescent="0.3">
      <c r="A26" s="1"/>
      <c r="B26" s="1"/>
      <c r="C26" s="456"/>
      <c r="D26" s="35"/>
      <c r="E26" s="456"/>
      <c r="F26" s="35"/>
      <c r="J26" s="3"/>
    </row>
    <row r="27" spans="1:10" s="2" customFormat="1" ht="18.75" customHeight="1" x14ac:dyDescent="0.3">
      <c r="A27" s="1"/>
      <c r="B27" s="1"/>
      <c r="C27" s="456"/>
      <c r="D27" s="35"/>
      <c r="E27" s="456"/>
      <c r="F27" s="35"/>
      <c r="J27" s="3"/>
    </row>
    <row r="28" spans="1:10" s="2" customFormat="1" ht="18.75" customHeight="1" x14ac:dyDescent="0.3">
      <c r="A28" s="1"/>
      <c r="B28" s="1"/>
      <c r="C28" s="456"/>
      <c r="D28" s="35"/>
      <c r="E28" s="456"/>
      <c r="F28" s="35"/>
      <c r="J28" s="3"/>
    </row>
    <row r="29" spans="1:10" s="2" customFormat="1" ht="18.75" customHeight="1" x14ac:dyDescent="0.3">
      <c r="A29" s="1"/>
      <c r="B29" s="1"/>
      <c r="C29" s="456"/>
      <c r="D29" s="35"/>
      <c r="E29" s="456"/>
      <c r="F29" s="35"/>
      <c r="J29" s="3"/>
    </row>
    <row r="30" spans="1:10" s="2" customFormat="1" ht="18.75" customHeight="1" x14ac:dyDescent="0.3">
      <c r="A30" s="1"/>
      <c r="B30" s="1"/>
      <c r="C30" s="456"/>
      <c r="D30" s="35"/>
      <c r="E30" s="456"/>
      <c r="F30" s="35"/>
      <c r="J30" s="3"/>
    </row>
    <row r="31" spans="1:10" s="2" customFormat="1" ht="18.75" customHeight="1" x14ac:dyDescent="0.3">
      <c r="A31" s="1"/>
      <c r="B31" s="1"/>
      <c r="C31" s="456"/>
      <c r="D31" s="35"/>
      <c r="E31" s="456"/>
      <c r="F31" s="35"/>
      <c r="J31" s="3"/>
    </row>
    <row r="32" spans="1:10" s="2" customFormat="1" ht="18.75" customHeight="1" x14ac:dyDescent="0.3">
      <c r="A32" s="1"/>
      <c r="B32" s="1"/>
      <c r="C32" s="456"/>
      <c r="D32" s="35"/>
      <c r="E32" s="456"/>
      <c r="F32" s="35"/>
      <c r="J32" s="3"/>
    </row>
    <row r="33" spans="1:10" s="2" customFormat="1" ht="18.75" customHeight="1" x14ac:dyDescent="0.3">
      <c r="A33" s="1"/>
      <c r="B33" s="1"/>
      <c r="C33" s="456"/>
      <c r="D33" s="35"/>
      <c r="E33" s="456"/>
      <c r="F33" s="35"/>
      <c r="J33" s="3"/>
    </row>
    <row r="34" spans="1:10" s="2" customFormat="1" ht="18.75" customHeight="1" x14ac:dyDescent="0.3">
      <c r="A34" s="1"/>
      <c r="B34" s="1"/>
      <c r="C34" s="456"/>
      <c r="D34" s="35"/>
      <c r="E34" s="456"/>
      <c r="F34" s="35"/>
      <c r="J34" s="3"/>
    </row>
    <row r="35" spans="1:10" s="2" customFormat="1" ht="18.75" customHeight="1" x14ac:dyDescent="0.3">
      <c r="A35" s="16"/>
      <c r="B35" s="16"/>
      <c r="C35" s="463"/>
      <c r="D35" s="41"/>
      <c r="E35" s="463"/>
      <c r="F35" s="41"/>
      <c r="J35" s="3"/>
    </row>
    <row r="36" spans="1:10" s="2" customFormat="1" ht="18.75" customHeight="1" x14ac:dyDescent="0.3">
      <c r="A36" s="16"/>
      <c r="B36" s="16"/>
      <c r="C36" s="463"/>
      <c r="D36" s="41"/>
      <c r="E36" s="463"/>
      <c r="F36" s="41"/>
      <c r="J36" s="3"/>
    </row>
    <row r="37" spans="1:10" s="2" customFormat="1" ht="18.75" customHeight="1" x14ac:dyDescent="0.3">
      <c r="A37" s="16"/>
      <c r="B37" s="16"/>
      <c r="C37" s="463"/>
      <c r="D37" s="41"/>
      <c r="E37" s="463"/>
      <c r="F37" s="41"/>
      <c r="J37" s="3"/>
    </row>
    <row r="38" spans="1:10" s="2" customFormat="1" ht="18.75" customHeight="1" x14ac:dyDescent="0.3">
      <c r="A38" s="16"/>
      <c r="B38" s="16"/>
      <c r="C38" s="463"/>
      <c r="D38" s="41"/>
      <c r="E38" s="463"/>
      <c r="F38" s="41"/>
      <c r="J38" s="3"/>
    </row>
    <row r="39" spans="1:10" s="2" customFormat="1" ht="18.75" customHeight="1" x14ac:dyDescent="0.3">
      <c r="A39" s="16"/>
      <c r="B39" s="16"/>
      <c r="C39" s="463"/>
      <c r="D39" s="41"/>
      <c r="E39" s="463"/>
      <c r="F39" s="41"/>
      <c r="J39" s="3"/>
    </row>
    <row r="40" spans="1:10" s="2" customFormat="1" ht="18.75" customHeight="1" x14ac:dyDescent="0.3">
      <c r="A40" s="16"/>
      <c r="B40" s="16"/>
      <c r="C40" s="463"/>
      <c r="D40" s="41"/>
      <c r="E40" s="463"/>
      <c r="F40" s="41"/>
      <c r="J40" s="3"/>
    </row>
    <row r="41" spans="1:10" s="2" customFormat="1" ht="18.75" customHeight="1" x14ac:dyDescent="0.3">
      <c r="A41" s="16"/>
      <c r="B41" s="16"/>
      <c r="C41" s="463"/>
      <c r="D41" s="41"/>
      <c r="E41" s="463"/>
      <c r="F41" s="41"/>
      <c r="J41" s="3"/>
    </row>
    <row r="42" spans="1:10" s="2" customFormat="1" ht="18.75" customHeight="1" x14ac:dyDescent="0.3">
      <c r="A42" s="16"/>
      <c r="B42" s="16"/>
      <c r="C42" s="463"/>
      <c r="D42" s="41"/>
      <c r="E42" s="463"/>
      <c r="F42" s="41"/>
      <c r="J42" s="3"/>
    </row>
    <row r="43" spans="1:10" s="2" customFormat="1" ht="18.75" customHeight="1" x14ac:dyDescent="0.3">
      <c r="A43" s="16"/>
      <c r="B43" s="16"/>
      <c r="C43" s="463"/>
      <c r="D43" s="41"/>
      <c r="E43" s="463"/>
      <c r="F43" s="41"/>
      <c r="J43" s="3"/>
    </row>
    <row r="44" spans="1:10" s="2" customFormat="1" ht="18.75" customHeight="1" x14ac:dyDescent="0.3">
      <c r="A44" s="16"/>
      <c r="B44" s="16"/>
      <c r="C44" s="463"/>
      <c r="D44" s="41"/>
      <c r="E44" s="463"/>
      <c r="F44" s="41"/>
      <c r="J44" s="3"/>
    </row>
    <row r="45" spans="1:10" s="16" customFormat="1" ht="18.75" customHeight="1" x14ac:dyDescent="0.3">
      <c r="C45" s="463"/>
      <c r="D45" s="41"/>
      <c r="E45" s="463"/>
      <c r="F45" s="41"/>
      <c r="G45" s="2"/>
      <c r="H45" s="2"/>
      <c r="I45" s="2"/>
      <c r="J45" s="3"/>
    </row>
    <row r="46" spans="1:10" s="16" customFormat="1" ht="18.75" customHeight="1" x14ac:dyDescent="0.3">
      <c r="C46" s="463"/>
      <c r="D46" s="41"/>
      <c r="E46" s="463"/>
      <c r="F46" s="41"/>
      <c r="G46" s="2"/>
      <c r="H46" s="2"/>
      <c r="I46" s="2"/>
      <c r="J46" s="3"/>
    </row>
    <row r="47" spans="1:10" s="16" customFormat="1" ht="18.75" customHeight="1" x14ac:dyDescent="0.3">
      <c r="C47" s="463"/>
      <c r="D47" s="41"/>
      <c r="E47" s="463"/>
      <c r="F47" s="41"/>
      <c r="G47" s="2"/>
      <c r="H47" s="2"/>
      <c r="I47" s="2"/>
      <c r="J47" s="3"/>
    </row>
    <row r="48" spans="1:10" s="16" customFormat="1" ht="18.75" customHeight="1" x14ac:dyDescent="0.3">
      <c r="C48" s="463"/>
      <c r="D48" s="41"/>
      <c r="E48" s="463"/>
      <c r="F48" s="41"/>
      <c r="G48" s="2"/>
      <c r="H48" s="2"/>
      <c r="I48" s="2"/>
      <c r="J48" s="3"/>
    </row>
    <row r="49" spans="3:10" s="16" customFormat="1" ht="18.75" customHeight="1" x14ac:dyDescent="0.3">
      <c r="C49" s="463"/>
      <c r="D49" s="41"/>
      <c r="E49" s="463"/>
      <c r="F49" s="41"/>
      <c r="G49" s="2"/>
      <c r="H49" s="2"/>
      <c r="I49" s="2"/>
      <c r="J49" s="3"/>
    </row>
    <row r="50" spans="3:10" s="16" customFormat="1" ht="18.75" customHeight="1" x14ac:dyDescent="0.3">
      <c r="C50" s="463"/>
      <c r="D50" s="41"/>
      <c r="E50" s="463"/>
      <c r="F50" s="41"/>
      <c r="G50" s="2"/>
      <c r="H50" s="2"/>
      <c r="I50" s="2"/>
      <c r="J50" s="3"/>
    </row>
    <row r="51" spans="3:10" s="16" customFormat="1" ht="18.75" customHeight="1" x14ac:dyDescent="0.3">
      <c r="C51" s="463"/>
      <c r="D51" s="41"/>
      <c r="E51" s="463"/>
      <c r="F51" s="41"/>
      <c r="G51" s="2"/>
      <c r="H51" s="2"/>
      <c r="I51" s="2"/>
      <c r="J51" s="3"/>
    </row>
    <row r="52" spans="3:10" s="16" customFormat="1" ht="18.75" customHeight="1" x14ac:dyDescent="0.3">
      <c r="C52" s="463"/>
      <c r="D52" s="41"/>
      <c r="E52" s="463"/>
      <c r="F52" s="41"/>
      <c r="G52" s="2"/>
      <c r="H52" s="2"/>
      <c r="I52" s="2"/>
      <c r="J52" s="3"/>
    </row>
    <row r="53" spans="3:10" s="16" customFormat="1" ht="18.75" customHeight="1" x14ac:dyDescent="0.3">
      <c r="C53" s="463"/>
      <c r="D53" s="41"/>
      <c r="E53" s="463"/>
      <c r="F53" s="41"/>
      <c r="G53" s="2"/>
      <c r="H53" s="2"/>
      <c r="I53" s="2"/>
      <c r="J53" s="3"/>
    </row>
    <row r="54" spans="3:10" s="16" customFormat="1" ht="18.75" customHeight="1" x14ac:dyDescent="0.3">
      <c r="C54" s="463"/>
      <c r="D54" s="41"/>
      <c r="E54" s="463"/>
      <c r="F54" s="41"/>
      <c r="G54" s="2"/>
      <c r="H54" s="2"/>
      <c r="I54" s="2"/>
      <c r="J54" s="3"/>
    </row>
    <row r="55" spans="3:10" s="16" customFormat="1" ht="18.75" customHeight="1" x14ac:dyDescent="0.3">
      <c r="C55" s="463"/>
      <c r="D55" s="41"/>
      <c r="E55" s="463"/>
      <c r="F55" s="41"/>
      <c r="G55" s="2"/>
      <c r="H55" s="2"/>
      <c r="I55" s="2"/>
      <c r="J55" s="3"/>
    </row>
    <row r="56" spans="3:10" s="16" customFormat="1" ht="18.75" customHeight="1" x14ac:dyDescent="0.3">
      <c r="C56" s="463"/>
      <c r="D56" s="41"/>
      <c r="E56" s="463"/>
      <c r="F56" s="41"/>
      <c r="G56" s="2"/>
      <c r="H56" s="2"/>
      <c r="I56" s="2"/>
      <c r="J56" s="3"/>
    </row>
    <row r="57" spans="3:10" s="16" customFormat="1" ht="18.75" customHeight="1" x14ac:dyDescent="0.3">
      <c r="C57" s="463"/>
      <c r="D57" s="41"/>
      <c r="E57" s="463"/>
      <c r="F57" s="41"/>
      <c r="G57" s="2"/>
      <c r="H57" s="2"/>
      <c r="I57" s="2"/>
      <c r="J57" s="3"/>
    </row>
    <row r="58" spans="3:10" s="16" customFormat="1" ht="18.75" customHeight="1" x14ac:dyDescent="0.3">
      <c r="C58" s="463"/>
      <c r="D58" s="41"/>
      <c r="E58" s="463"/>
      <c r="F58" s="41"/>
      <c r="G58" s="2"/>
      <c r="H58" s="2"/>
      <c r="I58" s="2"/>
      <c r="J58" s="3"/>
    </row>
    <row r="59" spans="3:10" s="16" customFormat="1" ht="18.75" customHeight="1" x14ac:dyDescent="0.3">
      <c r="C59" s="463"/>
      <c r="D59" s="41"/>
      <c r="E59" s="463"/>
      <c r="F59" s="41"/>
      <c r="G59" s="2"/>
      <c r="H59" s="2"/>
      <c r="I59" s="2"/>
      <c r="J59" s="3"/>
    </row>
    <row r="60" spans="3:10" s="16" customFormat="1" ht="18.75" customHeight="1" x14ac:dyDescent="0.3">
      <c r="C60" s="463"/>
      <c r="D60" s="41"/>
      <c r="E60" s="463"/>
      <c r="F60" s="41"/>
      <c r="G60" s="2"/>
      <c r="H60" s="2"/>
      <c r="I60" s="2"/>
      <c r="J60" s="3"/>
    </row>
    <row r="61" spans="3:10" s="16" customFormat="1" ht="18.75" customHeight="1" x14ac:dyDescent="0.3">
      <c r="C61" s="463"/>
      <c r="D61" s="41"/>
      <c r="E61" s="463"/>
      <c r="F61" s="41"/>
      <c r="G61" s="2"/>
      <c r="H61" s="2"/>
      <c r="I61" s="2"/>
      <c r="J61" s="3"/>
    </row>
    <row r="62" spans="3:10" s="16" customFormat="1" ht="18.75" customHeight="1" x14ac:dyDescent="0.3">
      <c r="C62" s="463"/>
      <c r="D62" s="41"/>
      <c r="E62" s="463"/>
      <c r="F62" s="41"/>
      <c r="G62" s="2"/>
      <c r="H62" s="2"/>
      <c r="I62" s="2"/>
      <c r="J62" s="3"/>
    </row>
    <row r="63" spans="3:10" s="16" customFormat="1" ht="18.75" customHeight="1" x14ac:dyDescent="0.3">
      <c r="C63" s="463"/>
      <c r="D63" s="41"/>
      <c r="E63" s="463"/>
      <c r="F63" s="41"/>
      <c r="G63" s="2"/>
      <c r="H63" s="2"/>
      <c r="I63" s="2"/>
      <c r="J63" s="3"/>
    </row>
    <row r="64" spans="3:10" s="16" customFormat="1" ht="18.75" customHeight="1" x14ac:dyDescent="0.3">
      <c r="C64" s="463"/>
      <c r="D64" s="41"/>
      <c r="E64" s="463"/>
      <c r="F64" s="41"/>
      <c r="G64" s="2"/>
      <c r="H64" s="2"/>
      <c r="I64" s="2"/>
      <c r="J64" s="3"/>
    </row>
    <row r="65" spans="3:10" s="16" customFormat="1" ht="18.75" customHeight="1" x14ac:dyDescent="0.3">
      <c r="C65" s="463"/>
      <c r="D65" s="41"/>
      <c r="E65" s="463"/>
      <c r="F65" s="41"/>
      <c r="G65" s="2"/>
      <c r="H65" s="2"/>
      <c r="I65" s="2"/>
      <c r="J65" s="3"/>
    </row>
    <row r="66" spans="3:10" s="16" customFormat="1" ht="18.75" customHeight="1" x14ac:dyDescent="0.3">
      <c r="C66" s="463"/>
      <c r="D66" s="41"/>
      <c r="E66" s="463"/>
      <c r="F66" s="41"/>
      <c r="G66" s="2"/>
      <c r="H66" s="2"/>
      <c r="I66" s="2"/>
      <c r="J66" s="3"/>
    </row>
    <row r="67" spans="3:10" s="16" customFormat="1" ht="18.75" customHeight="1" x14ac:dyDescent="0.3">
      <c r="C67" s="463"/>
      <c r="D67" s="41"/>
      <c r="E67" s="463"/>
      <c r="F67" s="41"/>
      <c r="G67" s="2"/>
      <c r="H67" s="2"/>
      <c r="I67" s="2"/>
      <c r="J67" s="3"/>
    </row>
    <row r="68" spans="3:10" s="16" customFormat="1" ht="18.75" customHeight="1" x14ac:dyDescent="0.3">
      <c r="C68" s="463"/>
      <c r="D68" s="41"/>
      <c r="E68" s="463"/>
      <c r="F68" s="41"/>
      <c r="G68" s="2"/>
      <c r="H68" s="2"/>
      <c r="I68" s="2"/>
      <c r="J68" s="3"/>
    </row>
    <row r="69" spans="3:10" s="16" customFormat="1" ht="18.75" customHeight="1" x14ac:dyDescent="0.3">
      <c r="C69" s="463"/>
      <c r="D69" s="41"/>
      <c r="E69" s="463"/>
      <c r="F69" s="41"/>
      <c r="G69" s="2"/>
      <c r="H69" s="2"/>
      <c r="I69" s="2"/>
      <c r="J69" s="3"/>
    </row>
    <row r="70" spans="3:10" s="16" customFormat="1" ht="18.75" customHeight="1" x14ac:dyDescent="0.3">
      <c r="C70" s="463"/>
      <c r="D70" s="41"/>
      <c r="E70" s="463"/>
      <c r="F70" s="41"/>
      <c r="G70" s="2"/>
      <c r="H70" s="2"/>
      <c r="I70" s="2"/>
      <c r="J70" s="3"/>
    </row>
    <row r="71" spans="3:10" s="16" customFormat="1" ht="18.75" customHeight="1" x14ac:dyDescent="0.3">
      <c r="C71" s="463"/>
      <c r="D71" s="41"/>
      <c r="E71" s="463"/>
      <c r="F71" s="41"/>
      <c r="G71" s="2"/>
      <c r="H71" s="2"/>
      <c r="I71" s="2"/>
      <c r="J71" s="3"/>
    </row>
    <row r="72" spans="3:10" s="16" customFormat="1" ht="18.75" customHeight="1" x14ac:dyDescent="0.3">
      <c r="C72" s="463"/>
      <c r="D72" s="41"/>
      <c r="E72" s="463"/>
      <c r="F72" s="41"/>
      <c r="G72" s="2"/>
      <c r="H72" s="2"/>
      <c r="I72" s="2"/>
      <c r="J72" s="3"/>
    </row>
    <row r="73" spans="3:10" s="16" customFormat="1" ht="18.75" customHeight="1" x14ac:dyDescent="0.3">
      <c r="C73" s="463"/>
      <c r="D73" s="41"/>
      <c r="E73" s="463"/>
      <c r="F73" s="41"/>
      <c r="G73" s="2"/>
      <c r="H73" s="2"/>
      <c r="I73" s="2"/>
      <c r="J73" s="3"/>
    </row>
    <row r="74" spans="3:10" s="16" customFormat="1" ht="18.75" customHeight="1" x14ac:dyDescent="0.3">
      <c r="C74" s="463"/>
      <c r="D74" s="41"/>
      <c r="E74" s="463"/>
      <c r="F74" s="41"/>
      <c r="G74" s="2"/>
      <c r="H74" s="2"/>
      <c r="I74" s="2"/>
      <c r="J74" s="3"/>
    </row>
    <row r="75" spans="3:10" s="16" customFormat="1" ht="18.75" customHeight="1" x14ac:dyDescent="0.3">
      <c r="C75" s="463"/>
      <c r="D75" s="41"/>
      <c r="E75" s="463"/>
      <c r="F75" s="41"/>
      <c r="G75" s="2"/>
      <c r="H75" s="2"/>
      <c r="I75" s="2"/>
      <c r="J75" s="3"/>
    </row>
    <row r="76" spans="3:10" s="16" customFormat="1" ht="18.75" customHeight="1" x14ac:dyDescent="0.3">
      <c r="C76" s="463"/>
      <c r="D76" s="41"/>
      <c r="E76" s="463"/>
      <c r="F76" s="41"/>
      <c r="G76" s="2"/>
      <c r="H76" s="2"/>
      <c r="I76" s="2"/>
      <c r="J76" s="3"/>
    </row>
    <row r="77" spans="3:10" s="16" customFormat="1" ht="18.75" customHeight="1" x14ac:dyDescent="0.3">
      <c r="C77" s="463"/>
      <c r="D77" s="41"/>
      <c r="E77" s="463"/>
      <c r="F77" s="41"/>
      <c r="G77" s="2"/>
      <c r="H77" s="2"/>
      <c r="I77" s="2"/>
      <c r="J77" s="3"/>
    </row>
    <row r="78" spans="3:10" s="16" customFormat="1" ht="18.75" customHeight="1" x14ac:dyDescent="0.3">
      <c r="C78" s="463"/>
      <c r="D78" s="41"/>
      <c r="E78" s="463"/>
      <c r="F78" s="41"/>
      <c r="G78" s="2"/>
      <c r="H78" s="2"/>
      <c r="I78" s="2"/>
      <c r="J78" s="3"/>
    </row>
    <row r="79" spans="3:10" s="16" customFormat="1" ht="18.75" customHeight="1" x14ac:dyDescent="0.3">
      <c r="C79" s="463"/>
      <c r="D79" s="41"/>
      <c r="E79" s="463"/>
      <c r="F79" s="41"/>
      <c r="G79" s="2"/>
      <c r="H79" s="2"/>
      <c r="I79" s="2"/>
      <c r="J79" s="3"/>
    </row>
    <row r="80" spans="3:10" s="16" customFormat="1" ht="18.75" customHeight="1" x14ac:dyDescent="0.3">
      <c r="C80" s="463"/>
      <c r="D80" s="41"/>
      <c r="E80" s="463"/>
      <c r="F80" s="41"/>
      <c r="G80" s="2"/>
      <c r="H80" s="2"/>
      <c r="I80" s="2"/>
      <c r="J80" s="3"/>
    </row>
    <row r="81" spans="3:10" s="16" customFormat="1" ht="18.75" customHeight="1" x14ac:dyDescent="0.3">
      <c r="C81" s="463"/>
      <c r="D81" s="41"/>
      <c r="E81" s="463"/>
      <c r="F81" s="41"/>
      <c r="G81" s="2"/>
      <c r="H81" s="2"/>
      <c r="I81" s="2"/>
      <c r="J81" s="3"/>
    </row>
    <row r="82" spans="3:10" s="16" customFormat="1" ht="18.75" customHeight="1" x14ac:dyDescent="0.3">
      <c r="C82" s="463"/>
      <c r="D82" s="41"/>
      <c r="E82" s="463"/>
      <c r="F82" s="41"/>
      <c r="G82" s="2"/>
      <c r="H82" s="2"/>
      <c r="I82" s="2"/>
      <c r="J82" s="3"/>
    </row>
    <row r="83" spans="3:10" s="16" customFormat="1" ht="18.75" customHeight="1" x14ac:dyDescent="0.3">
      <c r="C83" s="463"/>
      <c r="D83" s="41"/>
      <c r="E83" s="463"/>
      <c r="F83" s="41"/>
      <c r="G83" s="2"/>
      <c r="H83" s="2"/>
      <c r="I83" s="2"/>
      <c r="J83" s="3"/>
    </row>
    <row r="84" spans="3:10" s="16" customFormat="1" ht="18.75" customHeight="1" x14ac:dyDescent="0.3">
      <c r="C84" s="463"/>
      <c r="D84" s="41"/>
      <c r="E84" s="463"/>
      <c r="F84" s="41"/>
      <c r="G84" s="2"/>
      <c r="H84" s="2"/>
      <c r="I84" s="2"/>
      <c r="J84" s="3"/>
    </row>
    <row r="85" spans="3:10" s="16" customFormat="1" ht="18.75" customHeight="1" x14ac:dyDescent="0.3">
      <c r="C85" s="463"/>
      <c r="D85" s="41"/>
      <c r="E85" s="463"/>
      <c r="F85" s="41"/>
      <c r="G85" s="2"/>
      <c r="H85" s="2"/>
      <c r="I85" s="2"/>
      <c r="J85" s="3"/>
    </row>
    <row r="86" spans="3:10" s="16" customFormat="1" ht="18.75" customHeight="1" x14ac:dyDescent="0.3">
      <c r="C86" s="463"/>
      <c r="D86" s="41"/>
      <c r="E86" s="463"/>
      <c r="F86" s="41"/>
      <c r="G86" s="2"/>
      <c r="H86" s="2"/>
      <c r="I86" s="2"/>
      <c r="J86" s="3"/>
    </row>
    <row r="87" spans="3:10" s="16" customFormat="1" ht="18.75" customHeight="1" x14ac:dyDescent="0.3">
      <c r="C87" s="463"/>
      <c r="D87" s="41"/>
      <c r="E87" s="463"/>
      <c r="F87" s="41"/>
      <c r="G87" s="2"/>
      <c r="H87" s="2"/>
      <c r="I87" s="2"/>
      <c r="J87" s="3"/>
    </row>
    <row r="88" spans="3:10" s="16" customFormat="1" ht="18.75" customHeight="1" x14ac:dyDescent="0.3">
      <c r="C88" s="463"/>
      <c r="D88" s="41"/>
      <c r="E88" s="463"/>
      <c r="F88" s="41"/>
      <c r="G88" s="2"/>
      <c r="H88" s="2"/>
      <c r="I88" s="2"/>
      <c r="J88" s="3"/>
    </row>
    <row r="89" spans="3:10" s="16" customFormat="1" ht="18.75" customHeight="1" x14ac:dyDescent="0.3">
      <c r="C89" s="463"/>
      <c r="D89" s="41"/>
      <c r="E89" s="463"/>
      <c r="F89" s="41"/>
      <c r="G89" s="2"/>
      <c r="H89" s="2"/>
      <c r="I89" s="2"/>
      <c r="J89" s="3"/>
    </row>
    <row r="90" spans="3:10" s="16" customFormat="1" ht="18.75" customHeight="1" x14ac:dyDescent="0.3">
      <c r="C90" s="463"/>
      <c r="D90" s="41"/>
      <c r="E90" s="463"/>
      <c r="F90" s="41"/>
      <c r="G90" s="2"/>
      <c r="H90" s="2"/>
      <c r="I90" s="2"/>
      <c r="J90" s="3"/>
    </row>
    <row r="91" spans="3:10" s="16" customFormat="1" ht="18.75" customHeight="1" x14ac:dyDescent="0.3">
      <c r="C91" s="463"/>
      <c r="D91" s="41"/>
      <c r="E91" s="463"/>
      <c r="F91" s="41"/>
      <c r="G91" s="2"/>
      <c r="H91" s="2"/>
      <c r="I91" s="2"/>
      <c r="J91" s="3"/>
    </row>
  </sheetData>
  <mergeCells count="19">
    <mergeCell ref="A14:B14"/>
    <mergeCell ref="C16:D16"/>
    <mergeCell ref="A4:H4"/>
    <mergeCell ref="C7:C8"/>
    <mergeCell ref="E16:F16"/>
    <mergeCell ref="G16:H16"/>
    <mergeCell ref="F7:F8"/>
    <mergeCell ref="G7:G8"/>
    <mergeCell ref="H7:H8"/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F96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8.285156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</row>
    <row r="2" spans="1:6" ht="18.75" customHeight="1" x14ac:dyDescent="0.3">
      <c r="A2" s="1335"/>
      <c r="B2" s="1336"/>
    </row>
    <row r="3" spans="1:6" s="2" customFormat="1" ht="17.25" customHeight="1" x14ac:dyDescent="0.3">
      <c r="A3" s="1401" t="s">
        <v>145</v>
      </c>
      <c r="B3" s="1401"/>
      <c r="C3" s="1401"/>
      <c r="D3" s="1401"/>
    </row>
    <row r="4" spans="1:6" s="2" customFormat="1" ht="16.5" customHeight="1" x14ac:dyDescent="0.3">
      <c r="A4" s="1399" t="s">
        <v>151</v>
      </c>
      <c r="B4" s="1400"/>
      <c r="C4" s="1400"/>
      <c r="D4" s="1400"/>
    </row>
    <row r="5" spans="1:6" s="5" customFormat="1" ht="15" customHeight="1" x14ac:dyDescent="0.25">
      <c r="A5" s="1176" t="s">
        <v>106</v>
      </c>
      <c r="B5" s="1178" t="s">
        <v>1</v>
      </c>
      <c r="C5" s="1329" t="s">
        <v>96</v>
      </c>
      <c r="D5" s="1330"/>
    </row>
    <row r="6" spans="1:6" s="6" customFormat="1" ht="15" customHeight="1" x14ac:dyDescent="0.25">
      <c r="A6" s="1177"/>
      <c r="B6" s="1179"/>
      <c r="C6" s="1331"/>
      <c r="D6" s="1332"/>
      <c r="E6" s="5"/>
    </row>
    <row r="7" spans="1:6" s="6" customFormat="1" ht="15" customHeight="1" x14ac:dyDescent="0.25">
      <c r="A7" s="1177"/>
      <c r="B7" s="1179"/>
      <c r="C7" s="1331"/>
      <c r="D7" s="1332"/>
      <c r="E7" s="5"/>
    </row>
    <row r="8" spans="1:6" s="6" customFormat="1" ht="23.25" customHeight="1" x14ac:dyDescent="0.25">
      <c r="A8" s="1177"/>
      <c r="B8" s="1179"/>
      <c r="C8" s="97" t="s">
        <v>2</v>
      </c>
      <c r="D8" s="139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145</v>
      </c>
      <c r="D10" s="144">
        <v>215533.34999999998</v>
      </c>
    </row>
    <row r="11" spans="1:6" ht="12.95" customHeight="1" x14ac:dyDescent="0.3">
      <c r="A11" s="101" t="s">
        <v>6</v>
      </c>
      <c r="B11" s="145" t="s">
        <v>7</v>
      </c>
      <c r="C11" s="143">
        <v>49</v>
      </c>
      <c r="D11" s="144">
        <v>57132.78</v>
      </c>
    </row>
    <row r="12" spans="1:6" ht="12.95" customHeight="1" x14ac:dyDescent="0.3">
      <c r="A12" s="101" t="s">
        <v>8</v>
      </c>
      <c r="B12" s="145" t="s">
        <v>9</v>
      </c>
      <c r="C12" s="143">
        <v>429</v>
      </c>
      <c r="D12" s="144">
        <v>863748.70000000007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41</v>
      </c>
      <c r="D17" s="144">
        <v>25571.74</v>
      </c>
    </row>
    <row r="18" spans="1:6" ht="12.95" customHeight="1" x14ac:dyDescent="0.3">
      <c r="A18" s="101" t="s">
        <v>20</v>
      </c>
      <c r="B18" s="145" t="s">
        <v>21</v>
      </c>
      <c r="C18" s="143">
        <v>83</v>
      </c>
      <c r="D18" s="144">
        <v>2397006.9200000004</v>
      </c>
    </row>
    <row r="19" spans="1:6" ht="12.95" customHeight="1" x14ac:dyDescent="0.3">
      <c r="A19" s="101" t="s">
        <v>22</v>
      </c>
      <c r="B19" s="145" t="s">
        <v>23</v>
      </c>
      <c r="C19" s="143">
        <v>1825</v>
      </c>
      <c r="D19" s="144">
        <v>3915560.37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11</v>
      </c>
      <c r="D22" s="144">
        <v>21706.7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304" t="s">
        <v>40</v>
      </c>
      <c r="B28" s="1305"/>
      <c r="C28" s="146">
        <v>2588</v>
      </c>
      <c r="D28" s="148">
        <v>7503223.620000001</v>
      </c>
    </row>
    <row r="29" spans="1:6" s="2" customFormat="1" ht="19.5" customHeight="1" x14ac:dyDescent="0.3">
      <c r="A29" s="1"/>
      <c r="B29" s="1"/>
    </row>
    <row r="30" spans="1:6" s="2" customFormat="1" ht="18.75" customHeight="1" x14ac:dyDescent="0.3">
      <c r="A30" s="1"/>
      <c r="B30" s="1"/>
      <c r="F30" s="3"/>
    </row>
    <row r="31" spans="1:6" s="2" customFormat="1" ht="18.75" customHeight="1" x14ac:dyDescent="0.3">
      <c r="A31" s="1"/>
      <c r="B31" s="1"/>
      <c r="F31" s="3"/>
    </row>
    <row r="32" spans="1:6" s="2" customFormat="1" ht="18.75" customHeight="1" x14ac:dyDescent="0.3">
      <c r="A32" s="1"/>
      <c r="B32" s="1"/>
      <c r="F32" s="3"/>
    </row>
    <row r="33" spans="1:6" s="2" customFormat="1" ht="18.75" customHeight="1" x14ac:dyDescent="0.3">
      <c r="A33" s="1"/>
      <c r="B33" s="1"/>
      <c r="F33" s="3"/>
    </row>
    <row r="34" spans="1:6" s="2" customFormat="1" ht="18.75" customHeight="1" x14ac:dyDescent="0.3">
      <c r="A34" s="1"/>
      <c r="B34" s="1"/>
      <c r="F34" s="3"/>
    </row>
    <row r="35" spans="1:6" s="2" customFormat="1" ht="18.75" customHeight="1" x14ac:dyDescent="0.3">
      <c r="A35" s="1"/>
      <c r="B35" s="1"/>
      <c r="F35" s="3"/>
    </row>
    <row r="36" spans="1:6" s="2" customFormat="1" ht="18.75" customHeight="1" x14ac:dyDescent="0.3">
      <c r="A36" s="1"/>
      <c r="B36" s="1"/>
      <c r="F36" s="3"/>
    </row>
    <row r="37" spans="1:6" s="2" customFormat="1" ht="18.75" customHeight="1" x14ac:dyDescent="0.3">
      <c r="A37" s="1"/>
      <c r="B37" s="1"/>
      <c r="F37" s="3"/>
    </row>
    <row r="38" spans="1:6" s="2" customFormat="1" ht="18.75" customHeight="1" x14ac:dyDescent="0.3">
      <c r="A38" s="1"/>
      <c r="B38" s="1"/>
      <c r="F38" s="3"/>
    </row>
    <row r="39" spans="1:6" s="2" customFormat="1" ht="18.75" customHeight="1" x14ac:dyDescent="0.3">
      <c r="A39" s="1"/>
      <c r="B39" s="1"/>
      <c r="F39" s="3"/>
    </row>
    <row r="40" spans="1:6" s="2" customFormat="1" ht="18.75" customHeight="1" x14ac:dyDescent="0.3">
      <c r="A40" s="16"/>
      <c r="B40" s="16"/>
      <c r="F40" s="3"/>
    </row>
    <row r="41" spans="1:6" s="2" customFormat="1" ht="18.75" customHeight="1" x14ac:dyDescent="0.3">
      <c r="A41" s="16"/>
      <c r="B41" s="16"/>
      <c r="F41" s="3"/>
    </row>
    <row r="42" spans="1:6" s="2" customFormat="1" ht="18.75" customHeight="1" x14ac:dyDescent="0.3">
      <c r="A42" s="16"/>
      <c r="B42" s="16"/>
      <c r="F42" s="3"/>
    </row>
    <row r="43" spans="1:6" s="2" customFormat="1" ht="18.75" customHeight="1" x14ac:dyDescent="0.3">
      <c r="A43" s="16"/>
      <c r="B43" s="16"/>
      <c r="F43" s="3"/>
    </row>
    <row r="44" spans="1:6" s="2" customFormat="1" ht="18.75" customHeight="1" x14ac:dyDescent="0.3">
      <c r="A44" s="16"/>
      <c r="B44" s="16"/>
      <c r="F44" s="3"/>
    </row>
    <row r="45" spans="1:6" s="2" customFormat="1" ht="18.75" customHeight="1" x14ac:dyDescent="0.3">
      <c r="A45" s="16"/>
      <c r="B45" s="16"/>
      <c r="F45" s="3"/>
    </row>
    <row r="46" spans="1:6" s="16" customFormat="1" ht="18.75" customHeight="1" x14ac:dyDescent="0.3">
      <c r="C46" s="2"/>
      <c r="D46" s="2"/>
      <c r="E46" s="2"/>
      <c r="F46" s="3"/>
    </row>
    <row r="47" spans="1:6" s="16" customFormat="1" ht="18.75" customHeight="1" x14ac:dyDescent="0.3">
      <c r="C47" s="2"/>
      <c r="D47" s="2"/>
      <c r="E47" s="2"/>
      <c r="F47" s="3"/>
    </row>
    <row r="48" spans="1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  <row r="82" spans="3:6" s="16" customFormat="1" ht="18.75" customHeight="1" x14ac:dyDescent="0.3">
      <c r="C82" s="2"/>
      <c r="D82" s="2"/>
      <c r="E82" s="2"/>
      <c r="F82" s="3"/>
    </row>
    <row r="83" spans="3:6" s="16" customFormat="1" ht="18.75" customHeight="1" x14ac:dyDescent="0.3">
      <c r="C83" s="2"/>
      <c r="D83" s="2"/>
      <c r="E83" s="2"/>
      <c r="F83" s="3"/>
    </row>
    <row r="84" spans="3:6" s="16" customFormat="1" ht="18.75" customHeight="1" x14ac:dyDescent="0.3">
      <c r="C84" s="2"/>
      <c r="D84" s="2"/>
      <c r="E84" s="2"/>
      <c r="F84" s="3"/>
    </row>
    <row r="85" spans="3:6" s="16" customFormat="1" ht="18.75" customHeight="1" x14ac:dyDescent="0.3">
      <c r="C85" s="2"/>
      <c r="D85" s="2"/>
      <c r="E85" s="2"/>
      <c r="F85" s="3"/>
    </row>
    <row r="86" spans="3:6" s="16" customFormat="1" ht="18.75" customHeight="1" x14ac:dyDescent="0.3">
      <c r="C86" s="2"/>
      <c r="D86" s="2"/>
      <c r="E86" s="2"/>
      <c r="F86" s="3"/>
    </row>
    <row r="87" spans="3:6" s="16" customFormat="1" ht="18.75" customHeight="1" x14ac:dyDescent="0.3">
      <c r="C87" s="2"/>
      <c r="D87" s="2"/>
      <c r="E87" s="2"/>
      <c r="F87" s="3"/>
    </row>
    <row r="88" spans="3:6" s="16" customFormat="1" ht="18.75" customHeight="1" x14ac:dyDescent="0.3">
      <c r="C88" s="2"/>
      <c r="D88" s="2"/>
      <c r="E88" s="2"/>
      <c r="F88" s="3"/>
    </row>
    <row r="89" spans="3:6" s="16" customFormat="1" ht="18.75" customHeight="1" x14ac:dyDescent="0.3">
      <c r="C89" s="2"/>
      <c r="D89" s="2"/>
      <c r="E89" s="2"/>
      <c r="F89" s="3"/>
    </row>
    <row r="90" spans="3:6" s="16" customFormat="1" ht="18.75" customHeight="1" x14ac:dyDescent="0.3">
      <c r="C90" s="2"/>
      <c r="D90" s="2"/>
      <c r="E90" s="2"/>
      <c r="F90" s="3"/>
    </row>
    <row r="91" spans="3:6" s="16" customFormat="1" ht="18.75" customHeight="1" x14ac:dyDescent="0.3">
      <c r="C91" s="2"/>
      <c r="D91" s="2"/>
      <c r="E91" s="2"/>
      <c r="F91" s="3"/>
    </row>
    <row r="92" spans="3:6" s="16" customFormat="1" ht="18.75" customHeight="1" x14ac:dyDescent="0.3">
      <c r="C92" s="2"/>
      <c r="D92" s="2"/>
      <c r="E92" s="2"/>
      <c r="F92" s="3"/>
    </row>
    <row r="93" spans="3:6" s="16" customFormat="1" ht="18.75" customHeight="1" x14ac:dyDescent="0.3">
      <c r="C93" s="2"/>
      <c r="D93" s="2"/>
      <c r="E93" s="2"/>
      <c r="F93" s="3"/>
    </row>
    <row r="94" spans="3:6" s="16" customFormat="1" ht="18.75" customHeight="1" x14ac:dyDescent="0.3">
      <c r="C94" s="2"/>
      <c r="D94" s="2"/>
      <c r="E94" s="2"/>
      <c r="F94" s="3"/>
    </row>
    <row r="95" spans="3:6" s="16" customFormat="1" ht="18.75" customHeight="1" x14ac:dyDescent="0.3">
      <c r="C95" s="2"/>
      <c r="D95" s="2"/>
      <c r="E95" s="2"/>
      <c r="F95" s="3"/>
    </row>
    <row r="96" spans="3:6" s="16" customFormat="1" ht="18.75" customHeight="1" x14ac:dyDescent="0.3">
      <c r="C96" s="2"/>
      <c r="D96" s="2"/>
      <c r="E96" s="2"/>
      <c r="F96" s="3"/>
    </row>
  </sheetData>
  <mergeCells count="7">
    <mergeCell ref="A28:B28"/>
    <mergeCell ref="A4:D4"/>
    <mergeCell ref="A2:B2"/>
    <mergeCell ref="A3:D3"/>
    <mergeCell ref="A5:A8"/>
    <mergeCell ref="B5:B8"/>
    <mergeCell ref="C5:D7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FF00"/>
  </sheetPr>
  <dimension ref="A1:H81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7.57031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8" s="2" customFormat="1" ht="9.75" customHeight="1" x14ac:dyDescent="0.3">
      <c r="A1" s="1"/>
      <c r="B1" s="1"/>
    </row>
    <row r="2" spans="1:8" ht="18.75" customHeight="1" x14ac:dyDescent="0.3">
      <c r="A2" s="1335"/>
      <c r="B2" s="1336"/>
    </row>
    <row r="3" spans="1:8" s="2" customFormat="1" ht="19.5" customHeight="1" x14ac:dyDescent="0.3">
      <c r="A3" s="1402" t="s">
        <v>144</v>
      </c>
      <c r="B3" s="1402"/>
      <c r="C3" s="1402"/>
      <c r="D3" s="1402"/>
    </row>
    <row r="4" spans="1:8" s="2" customFormat="1" ht="14.25" customHeight="1" x14ac:dyDescent="0.3">
      <c r="A4" s="1403" t="s">
        <v>151</v>
      </c>
      <c r="B4" s="1400"/>
      <c r="C4" s="1400"/>
      <c r="D4" s="1400"/>
    </row>
    <row r="5" spans="1:8" s="5" customFormat="1" ht="15" customHeight="1" x14ac:dyDescent="0.25">
      <c r="A5" s="1176" t="s">
        <v>0</v>
      </c>
      <c r="B5" s="1178" t="s">
        <v>1</v>
      </c>
      <c r="C5" s="1329" t="s">
        <v>124</v>
      </c>
      <c r="D5" s="1330"/>
    </row>
    <row r="6" spans="1:8" s="6" customFormat="1" ht="15" customHeight="1" x14ac:dyDescent="0.25">
      <c r="A6" s="1177"/>
      <c r="B6" s="1179"/>
      <c r="C6" s="1331"/>
      <c r="D6" s="1332"/>
      <c r="E6" s="5"/>
    </row>
    <row r="7" spans="1:8" s="6" customFormat="1" ht="15" customHeight="1" x14ac:dyDescent="0.25">
      <c r="A7" s="1177"/>
      <c r="B7" s="1179"/>
      <c r="C7" s="1331"/>
      <c r="D7" s="1332"/>
      <c r="E7" s="5"/>
    </row>
    <row r="8" spans="1:8" s="6" customFormat="1" ht="23.25" customHeight="1" x14ac:dyDescent="0.25">
      <c r="A8" s="1177"/>
      <c r="B8" s="1179"/>
      <c r="C8" s="97" t="s">
        <v>2</v>
      </c>
      <c r="D8" s="139" t="s">
        <v>3</v>
      </c>
      <c r="E8" s="5"/>
      <c r="F8" s="7"/>
      <c r="H8" s="7"/>
    </row>
    <row r="9" spans="1:8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8" ht="18.75" customHeight="1" x14ac:dyDescent="0.3">
      <c r="A10" s="150" t="s">
        <v>103</v>
      </c>
      <c r="B10" s="145" t="s">
        <v>41</v>
      </c>
      <c r="C10" s="153">
        <v>11</v>
      </c>
      <c r="D10" s="154">
        <v>31678.94</v>
      </c>
    </row>
    <row r="11" spans="1:8" ht="18.75" customHeight="1" x14ac:dyDescent="0.3">
      <c r="A11" s="104" t="s">
        <v>101</v>
      </c>
      <c r="B11" s="145" t="s">
        <v>42</v>
      </c>
      <c r="C11" s="153">
        <v>0</v>
      </c>
      <c r="D11" s="154">
        <v>0</v>
      </c>
    </row>
    <row r="12" spans="1:8" ht="18.75" customHeight="1" x14ac:dyDescent="0.3">
      <c r="A12" s="104" t="s">
        <v>102</v>
      </c>
      <c r="B12" s="145" t="s">
        <v>43</v>
      </c>
      <c r="C12" s="153">
        <v>8</v>
      </c>
      <c r="D12" s="154">
        <v>7834.07</v>
      </c>
    </row>
    <row r="13" spans="1:8" ht="18.75" customHeight="1" x14ac:dyDescent="0.3">
      <c r="A13" s="104" t="s">
        <v>104</v>
      </c>
      <c r="B13" s="145" t="s">
        <v>44</v>
      </c>
      <c r="C13" s="153">
        <v>0</v>
      </c>
      <c r="D13" s="154">
        <v>0</v>
      </c>
    </row>
    <row r="14" spans="1:8" ht="18.75" customHeight="1" x14ac:dyDescent="0.3">
      <c r="A14" s="1304" t="s">
        <v>45</v>
      </c>
      <c r="B14" s="1305"/>
      <c r="C14" s="156">
        <v>19</v>
      </c>
      <c r="D14" s="157">
        <v>39513.009999999995</v>
      </c>
    </row>
    <row r="15" spans="1:8" s="2" customFormat="1" ht="18.75" customHeight="1" x14ac:dyDescent="0.3">
      <c r="A15" s="1"/>
      <c r="B15" s="1"/>
      <c r="F15" s="3"/>
    </row>
    <row r="16" spans="1:8" s="2" customFormat="1" ht="18.75" customHeight="1" x14ac:dyDescent="0.3">
      <c r="A16" s="1"/>
      <c r="B16" s="1"/>
      <c r="F16" s="3"/>
    </row>
    <row r="17" spans="1:6" s="2" customFormat="1" ht="18.75" customHeight="1" x14ac:dyDescent="0.3">
      <c r="A17" s="1"/>
      <c r="B17" s="1"/>
      <c r="F17" s="3"/>
    </row>
    <row r="18" spans="1:6" s="2" customFormat="1" ht="18.75" customHeight="1" x14ac:dyDescent="0.3">
      <c r="A18" s="1"/>
      <c r="B18" s="1"/>
      <c r="F18" s="3"/>
    </row>
    <row r="19" spans="1:6" s="2" customFormat="1" ht="18.75" customHeight="1" x14ac:dyDescent="0.3">
      <c r="A19" s="1"/>
      <c r="B19" s="1"/>
      <c r="F19" s="3"/>
    </row>
    <row r="20" spans="1:6" s="2" customFormat="1" ht="18.75" customHeight="1" x14ac:dyDescent="0.3">
      <c r="A20" s="1"/>
      <c r="B20" s="1"/>
      <c r="F20" s="3"/>
    </row>
    <row r="21" spans="1:6" s="2" customFormat="1" ht="18.75" customHeight="1" x14ac:dyDescent="0.3">
      <c r="A21" s="1"/>
      <c r="B21" s="1"/>
      <c r="F21" s="3"/>
    </row>
    <row r="22" spans="1:6" s="2" customFormat="1" ht="18.75" customHeight="1" x14ac:dyDescent="0.3">
      <c r="A22" s="1"/>
      <c r="B22" s="1"/>
      <c r="F22" s="3"/>
    </row>
    <row r="23" spans="1:6" s="2" customFormat="1" ht="18.75" customHeight="1" x14ac:dyDescent="0.3">
      <c r="A23" s="1"/>
      <c r="B23" s="1"/>
      <c r="F23" s="3"/>
    </row>
    <row r="24" spans="1:6" s="2" customFormat="1" ht="18.75" customHeight="1" x14ac:dyDescent="0.3">
      <c r="A24" s="1"/>
      <c r="B24" s="1"/>
      <c r="F24" s="3"/>
    </row>
    <row r="25" spans="1:6" s="2" customFormat="1" ht="18.75" customHeight="1" x14ac:dyDescent="0.3">
      <c r="A25" s="16"/>
      <c r="B25" s="16"/>
      <c r="F25" s="3"/>
    </row>
    <row r="26" spans="1:6" s="2" customFormat="1" ht="18.75" customHeight="1" x14ac:dyDescent="0.3">
      <c r="A26" s="16"/>
      <c r="B26" s="16"/>
      <c r="F26" s="3"/>
    </row>
    <row r="27" spans="1:6" s="2" customFormat="1" ht="18.75" customHeight="1" x14ac:dyDescent="0.3">
      <c r="A27" s="16"/>
      <c r="B27" s="16"/>
      <c r="F27" s="3"/>
    </row>
    <row r="28" spans="1:6" s="2" customFormat="1" ht="18.75" customHeight="1" x14ac:dyDescent="0.3">
      <c r="A28" s="16"/>
      <c r="B28" s="16"/>
      <c r="F28" s="3"/>
    </row>
    <row r="29" spans="1:6" s="2" customFormat="1" ht="18.75" customHeight="1" x14ac:dyDescent="0.3">
      <c r="A29" s="16"/>
      <c r="B29" s="16"/>
      <c r="F29" s="3"/>
    </row>
    <row r="30" spans="1:6" s="2" customFormat="1" ht="18.75" customHeight="1" x14ac:dyDescent="0.3">
      <c r="A30" s="16"/>
      <c r="B30" s="16"/>
      <c r="F30" s="3"/>
    </row>
    <row r="31" spans="1:6" s="16" customFormat="1" ht="18.75" customHeight="1" x14ac:dyDescent="0.3">
      <c r="C31" s="2"/>
      <c r="D31" s="2"/>
      <c r="E31" s="2"/>
      <c r="F31" s="3"/>
    </row>
    <row r="32" spans="1:6" s="16" customFormat="1" ht="18.75" customHeight="1" x14ac:dyDescent="0.3">
      <c r="C32" s="2"/>
      <c r="D32" s="2"/>
      <c r="E32" s="2"/>
      <c r="F32" s="3"/>
    </row>
    <row r="33" spans="3:6" s="16" customFormat="1" ht="18.75" customHeight="1" x14ac:dyDescent="0.3">
      <c r="C33" s="2"/>
      <c r="D33" s="2"/>
      <c r="E33" s="2"/>
      <c r="F33" s="3"/>
    </row>
    <row r="34" spans="3:6" s="16" customFormat="1" ht="18.75" customHeight="1" x14ac:dyDescent="0.3">
      <c r="C34" s="2"/>
      <c r="D34" s="2"/>
      <c r="E34" s="2"/>
      <c r="F34" s="3"/>
    </row>
    <row r="35" spans="3:6" s="16" customFormat="1" ht="18.75" customHeight="1" x14ac:dyDescent="0.3">
      <c r="C35" s="2"/>
      <c r="D35" s="2"/>
      <c r="E35" s="2"/>
      <c r="F35" s="3"/>
    </row>
    <row r="36" spans="3:6" s="16" customFormat="1" ht="18.75" customHeight="1" x14ac:dyDescent="0.3">
      <c r="C36" s="2"/>
      <c r="D36" s="2"/>
      <c r="E36" s="2"/>
      <c r="F36" s="3"/>
    </row>
    <row r="37" spans="3:6" s="16" customFormat="1" ht="18.75" customHeight="1" x14ac:dyDescent="0.3">
      <c r="C37" s="2"/>
      <c r="D37" s="2"/>
      <c r="E37" s="2"/>
      <c r="F37" s="3"/>
    </row>
    <row r="38" spans="3:6" s="16" customFormat="1" ht="18.75" customHeight="1" x14ac:dyDescent="0.3">
      <c r="C38" s="2"/>
      <c r="D38" s="2"/>
      <c r="E38" s="2"/>
      <c r="F38" s="3"/>
    </row>
    <row r="39" spans="3:6" s="16" customFormat="1" ht="18.75" customHeight="1" x14ac:dyDescent="0.3">
      <c r="C39" s="2"/>
      <c r="D39" s="2"/>
      <c r="E39" s="2"/>
      <c r="F39" s="3"/>
    </row>
    <row r="40" spans="3:6" s="16" customFormat="1" ht="18.75" customHeight="1" x14ac:dyDescent="0.3">
      <c r="C40" s="2"/>
      <c r="D40" s="2"/>
      <c r="E40" s="2"/>
      <c r="F40" s="3"/>
    </row>
    <row r="41" spans="3:6" s="16" customFormat="1" ht="18.75" customHeight="1" x14ac:dyDescent="0.3">
      <c r="C41" s="2"/>
      <c r="D41" s="2"/>
      <c r="E41" s="2"/>
      <c r="F41" s="3"/>
    </row>
    <row r="42" spans="3:6" s="16" customFormat="1" ht="18.75" customHeight="1" x14ac:dyDescent="0.3">
      <c r="C42" s="2"/>
      <c r="D42" s="2"/>
      <c r="E42" s="2"/>
      <c r="F42" s="3"/>
    </row>
    <row r="43" spans="3:6" s="16" customFormat="1" ht="18.75" customHeight="1" x14ac:dyDescent="0.3">
      <c r="C43" s="2"/>
      <c r="D43" s="2"/>
      <c r="E43" s="2"/>
      <c r="F43" s="3"/>
    </row>
    <row r="44" spans="3:6" s="16" customFormat="1" ht="18.75" customHeight="1" x14ac:dyDescent="0.3">
      <c r="C44" s="2"/>
      <c r="D44" s="2"/>
      <c r="E44" s="2"/>
      <c r="F44" s="3"/>
    </row>
    <row r="45" spans="3:6" s="16" customFormat="1" ht="18.75" customHeight="1" x14ac:dyDescent="0.3">
      <c r="C45" s="2"/>
      <c r="D45" s="2"/>
      <c r="E45" s="2"/>
      <c r="F45" s="3"/>
    </row>
    <row r="46" spans="3:6" s="16" customFormat="1" ht="18.75" customHeight="1" x14ac:dyDescent="0.3">
      <c r="C46" s="2"/>
      <c r="D46" s="2"/>
      <c r="E46" s="2"/>
      <c r="F46" s="3"/>
    </row>
    <row r="47" spans="3:6" s="16" customFormat="1" ht="18.75" customHeight="1" x14ac:dyDescent="0.3">
      <c r="C47" s="2"/>
      <c r="D47" s="2"/>
      <c r="E47" s="2"/>
      <c r="F47" s="3"/>
    </row>
    <row r="48" spans="3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</sheetData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14"/>
  <sheetViews>
    <sheetView workbookViewId="0">
      <selection activeCell="A7" sqref="A7:A10"/>
    </sheetView>
  </sheetViews>
  <sheetFormatPr defaultColWidth="0" defaultRowHeight="15" customHeight="1" zeroHeight="1" x14ac:dyDescent="0.3"/>
  <cols>
    <col min="1" max="1" width="6.28515625" style="188" customWidth="1"/>
    <col min="2" max="2" width="33.140625" style="188" customWidth="1"/>
    <col min="3" max="5" width="13.7109375" style="189" customWidth="1"/>
    <col min="6" max="6" width="13.7109375" style="319" customWidth="1"/>
    <col min="7" max="9" width="13.7109375" style="189" customWidth="1"/>
    <col min="10" max="12" width="13.7109375" style="319" customWidth="1"/>
    <col min="13" max="13" width="3" style="165" customWidth="1"/>
    <col min="14" max="23" width="0" style="165" hidden="1" customWidth="1"/>
    <col min="24" max="16384" width="0" style="169" hidden="1"/>
  </cols>
  <sheetData>
    <row r="1" spans="1:23" s="165" customFormat="1" ht="9.75" customHeight="1" x14ac:dyDescent="0.3">
      <c r="A1" s="163"/>
      <c r="B1" s="163"/>
      <c r="C1" s="164"/>
      <c r="D1" s="164"/>
      <c r="E1" s="164"/>
      <c r="F1" s="310"/>
      <c r="G1" s="164"/>
      <c r="H1" s="164"/>
      <c r="I1" s="164"/>
      <c r="J1" s="329"/>
      <c r="K1" s="329"/>
      <c r="L1" s="329"/>
    </row>
    <row r="2" spans="1:23" ht="20.25" customHeight="1" x14ac:dyDescent="0.3">
      <c r="A2" s="166"/>
      <c r="B2" s="167"/>
      <c r="C2" s="167"/>
      <c r="D2" s="167"/>
      <c r="E2" s="167"/>
      <c r="F2" s="311"/>
      <c r="G2" s="167"/>
      <c r="H2" s="167"/>
      <c r="I2" s="167"/>
      <c r="J2" s="310"/>
      <c r="K2" s="310"/>
      <c r="L2" s="310"/>
      <c r="M2" s="168"/>
      <c r="N2" s="168"/>
    </row>
    <row r="3" spans="1:23" ht="12" customHeight="1" x14ac:dyDescent="0.3">
      <c r="A3" s="170"/>
      <c r="B3" s="171"/>
      <c r="C3" s="171"/>
      <c r="D3" s="171"/>
      <c r="E3" s="171"/>
      <c r="F3" s="312"/>
      <c r="G3" s="171"/>
      <c r="H3" s="171"/>
      <c r="I3" s="171"/>
      <c r="J3" s="312"/>
      <c r="K3" s="312"/>
      <c r="L3" s="312"/>
    </row>
    <row r="4" spans="1:23" s="165" customFormat="1" ht="19.5" customHeight="1" x14ac:dyDescent="0.3">
      <c r="A4" s="1404" t="s">
        <v>154</v>
      </c>
      <c r="B4" s="1404"/>
      <c r="C4" s="1404"/>
      <c r="D4" s="1404"/>
      <c r="E4" s="1404"/>
      <c r="F4" s="1404"/>
      <c r="G4" s="1404"/>
      <c r="H4" s="1404"/>
      <c r="I4" s="1404"/>
      <c r="J4" s="1404"/>
      <c r="K4" s="259"/>
      <c r="L4" s="259"/>
    </row>
    <row r="5" spans="1:23" s="165" customFormat="1" ht="19.5" customHeight="1" x14ac:dyDescent="0.3">
      <c r="A5" s="1404" t="s">
        <v>153</v>
      </c>
      <c r="B5" s="1155"/>
      <c r="C5" s="1155"/>
      <c r="D5" s="1155"/>
      <c r="E5" s="1155"/>
      <c r="F5" s="1155"/>
      <c r="G5" s="1155"/>
      <c r="H5" s="1155"/>
      <c r="I5" s="1155"/>
      <c r="J5" s="1155"/>
      <c r="K5" s="257"/>
      <c r="L5" s="257"/>
    </row>
    <row r="6" spans="1:23" s="165" customFormat="1" ht="16.5" customHeight="1" x14ac:dyDescent="0.3">
      <c r="A6" s="172"/>
      <c r="B6" s="172"/>
      <c r="C6" s="172"/>
      <c r="D6" s="172"/>
      <c r="E6" s="172"/>
      <c r="F6" s="313"/>
      <c r="G6" s="172"/>
      <c r="H6" s="172"/>
      <c r="I6" s="172"/>
      <c r="J6" s="313"/>
      <c r="K6" s="313"/>
      <c r="L6" s="313"/>
    </row>
    <row r="7" spans="1:23" s="173" customFormat="1" ht="17.25" customHeight="1" x14ac:dyDescent="0.25">
      <c r="A7" s="1405" t="s">
        <v>106</v>
      </c>
      <c r="B7" s="1407" t="s">
        <v>107</v>
      </c>
      <c r="C7" s="1409" t="s">
        <v>118</v>
      </c>
      <c r="D7" s="1410"/>
      <c r="E7" s="1410"/>
      <c r="F7" s="1410"/>
      <c r="G7" s="1410"/>
      <c r="H7" s="1410"/>
      <c r="I7" s="1410"/>
      <c r="J7" s="1411"/>
      <c r="K7" s="428"/>
      <c r="L7" s="428"/>
    </row>
    <row r="8" spans="1:23" s="174" customFormat="1" ht="16.5" customHeight="1" x14ac:dyDescent="0.25">
      <c r="A8" s="1406"/>
      <c r="B8" s="1408"/>
      <c r="C8" s="1408" t="s">
        <v>93</v>
      </c>
      <c r="D8" s="1412"/>
      <c r="E8" s="1412"/>
      <c r="F8" s="1412"/>
      <c r="G8" s="1413" t="s">
        <v>52</v>
      </c>
      <c r="H8" s="1413"/>
      <c r="I8" s="1414"/>
      <c r="J8" s="1415"/>
      <c r="K8" s="441"/>
      <c r="L8" s="441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s="174" customFormat="1" ht="17.25" customHeight="1" x14ac:dyDescent="0.25">
      <c r="A9" s="1406"/>
      <c r="B9" s="1408"/>
      <c r="C9" s="1412"/>
      <c r="D9" s="1412"/>
      <c r="E9" s="1412"/>
      <c r="F9" s="1412"/>
      <c r="G9" s="1413"/>
      <c r="H9" s="1413"/>
      <c r="I9" s="1414"/>
      <c r="J9" s="1415"/>
      <c r="K9" s="441"/>
      <c r="L9" s="441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74" customFormat="1" ht="28.5" customHeight="1" x14ac:dyDescent="0.25">
      <c r="A10" s="1406"/>
      <c r="B10" s="1408"/>
      <c r="C10" s="222" t="s">
        <v>119</v>
      </c>
      <c r="D10" s="222" t="s">
        <v>120</v>
      </c>
      <c r="E10" s="222" t="s">
        <v>121</v>
      </c>
      <c r="F10" s="426" t="s">
        <v>122</v>
      </c>
      <c r="G10" s="222" t="s">
        <v>119</v>
      </c>
      <c r="H10" s="222" t="s">
        <v>120</v>
      </c>
      <c r="I10" s="222" t="s">
        <v>121</v>
      </c>
      <c r="J10" s="427" t="s">
        <v>123</v>
      </c>
      <c r="K10" s="430"/>
      <c r="L10" s="430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5">
        <v>6</v>
      </c>
      <c r="G11" s="194">
        <v>7</v>
      </c>
      <c r="H11" s="194">
        <v>8</v>
      </c>
      <c r="I11" s="194">
        <v>9</v>
      </c>
      <c r="J11" s="331">
        <v>10</v>
      </c>
      <c r="K11" s="337"/>
      <c r="L11" s="337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6.5" customHeight="1" x14ac:dyDescent="0.3">
      <c r="A12" s="196" t="s">
        <v>53</v>
      </c>
      <c r="B12" s="201" t="s">
        <v>54</v>
      </c>
      <c r="C12" s="197">
        <v>4640305.99</v>
      </c>
      <c r="D12" s="197">
        <v>0</v>
      </c>
      <c r="E12" s="442">
        <v>0</v>
      </c>
      <c r="F12" s="316">
        <v>4640305.99</v>
      </c>
      <c r="G12" s="197">
        <v>384194.70999999996</v>
      </c>
      <c r="H12" s="197">
        <v>0</v>
      </c>
      <c r="I12" s="442">
        <v>0</v>
      </c>
      <c r="J12" s="332">
        <v>384194.70999999996</v>
      </c>
      <c r="K12" s="338">
        <f>SUM(G12+H12)</f>
        <v>384194.70999999996</v>
      </c>
      <c r="L12" s="338"/>
    </row>
    <row r="13" spans="1:23" ht="16.5" customHeight="1" x14ac:dyDescent="0.3">
      <c r="A13" s="198" t="s">
        <v>55</v>
      </c>
      <c r="B13" s="202" t="s">
        <v>56</v>
      </c>
      <c r="C13" s="197">
        <v>10328819.01</v>
      </c>
      <c r="D13" s="197">
        <v>17308.47</v>
      </c>
      <c r="E13" s="442">
        <v>0</v>
      </c>
      <c r="F13" s="316">
        <v>10346127.48</v>
      </c>
      <c r="G13" s="197">
        <v>339112.77999999997</v>
      </c>
      <c r="H13" s="197">
        <v>0</v>
      </c>
      <c r="I13" s="442">
        <v>0</v>
      </c>
      <c r="J13" s="332">
        <v>339112.77999999997</v>
      </c>
      <c r="K13" s="338">
        <f t="shared" ref="K13:K24" si="0">SUM(G13+H13)</f>
        <v>339112.77999999997</v>
      </c>
      <c r="L13" s="338"/>
    </row>
    <row r="14" spans="1:23" ht="16.5" customHeight="1" x14ac:dyDescent="0.3">
      <c r="A14" s="196" t="s">
        <v>57</v>
      </c>
      <c r="B14" s="202" t="s">
        <v>58</v>
      </c>
      <c r="C14" s="197">
        <v>3017988.21</v>
      </c>
      <c r="D14" s="197">
        <v>0</v>
      </c>
      <c r="E14" s="442">
        <v>0</v>
      </c>
      <c r="F14" s="316">
        <v>3017988.21</v>
      </c>
      <c r="G14" s="197">
        <v>64567.31</v>
      </c>
      <c r="H14" s="197">
        <v>0</v>
      </c>
      <c r="I14" s="442">
        <v>0</v>
      </c>
      <c r="J14" s="332">
        <v>64567.31</v>
      </c>
      <c r="K14" s="338">
        <f t="shared" si="0"/>
        <v>64567.31</v>
      </c>
      <c r="L14" s="338"/>
    </row>
    <row r="15" spans="1:23" ht="16.5" customHeight="1" x14ac:dyDescent="0.3">
      <c r="A15" s="196" t="s">
        <v>59</v>
      </c>
      <c r="B15" s="202" t="s">
        <v>149</v>
      </c>
      <c r="C15" s="197">
        <v>1300</v>
      </c>
      <c r="D15" s="197">
        <v>0</v>
      </c>
      <c r="E15" s="442">
        <v>0</v>
      </c>
      <c r="F15" s="316">
        <v>1300</v>
      </c>
      <c r="G15" s="197">
        <v>0</v>
      </c>
      <c r="H15" s="197">
        <v>0</v>
      </c>
      <c r="I15" s="442">
        <v>0</v>
      </c>
      <c r="J15" s="332">
        <v>0</v>
      </c>
      <c r="K15" s="338">
        <f t="shared" si="0"/>
        <v>0</v>
      </c>
      <c r="L15" s="338"/>
    </row>
    <row r="16" spans="1:23" ht="16.5" customHeight="1" x14ac:dyDescent="0.3">
      <c r="A16" s="198" t="s">
        <v>61</v>
      </c>
      <c r="B16" s="202" t="s">
        <v>60</v>
      </c>
      <c r="C16" s="197">
        <v>6912624.1400000006</v>
      </c>
      <c r="D16" s="197">
        <v>0</v>
      </c>
      <c r="E16" s="442">
        <v>602391.34</v>
      </c>
      <c r="F16" s="316">
        <v>6310232.8000000007</v>
      </c>
      <c r="G16" s="197">
        <v>225122.95</v>
      </c>
      <c r="H16" s="197">
        <v>0</v>
      </c>
      <c r="I16" s="442">
        <v>0</v>
      </c>
      <c r="J16" s="332">
        <v>225122.95</v>
      </c>
      <c r="K16" s="338">
        <f t="shared" si="0"/>
        <v>225122.95</v>
      </c>
      <c r="L16" s="338"/>
    </row>
    <row r="17" spans="1:23" ht="16.5" customHeight="1" x14ac:dyDescent="0.3">
      <c r="A17" s="196" t="s">
        <v>63</v>
      </c>
      <c r="B17" s="202" t="s">
        <v>62</v>
      </c>
      <c r="C17" s="197">
        <v>11251387.171499999</v>
      </c>
      <c r="D17" s="197">
        <v>28383.200000000001</v>
      </c>
      <c r="E17" s="442">
        <v>14191.6</v>
      </c>
      <c r="F17" s="316">
        <v>11265578.771499999</v>
      </c>
      <c r="G17" s="197">
        <v>1153176.3417999998</v>
      </c>
      <c r="H17" s="197">
        <v>0</v>
      </c>
      <c r="I17" s="442">
        <v>0</v>
      </c>
      <c r="J17" s="332">
        <v>1153176.3417999998</v>
      </c>
      <c r="K17" s="338">
        <f t="shared" si="0"/>
        <v>1153176.3417999998</v>
      </c>
      <c r="L17" s="338"/>
    </row>
    <row r="18" spans="1:23" ht="16.5" customHeight="1" x14ac:dyDescent="0.3">
      <c r="A18" s="196" t="s">
        <v>65</v>
      </c>
      <c r="B18" s="202" t="s">
        <v>64</v>
      </c>
      <c r="C18" s="197">
        <v>2172729.7400000002</v>
      </c>
      <c r="D18" s="197">
        <v>0</v>
      </c>
      <c r="E18" s="442">
        <v>0</v>
      </c>
      <c r="F18" s="316">
        <v>2172729.7400000002</v>
      </c>
      <c r="G18" s="197">
        <v>0</v>
      </c>
      <c r="H18" s="197">
        <v>0</v>
      </c>
      <c r="I18" s="442">
        <v>0</v>
      </c>
      <c r="J18" s="332">
        <v>0</v>
      </c>
      <c r="K18" s="338">
        <f t="shared" si="0"/>
        <v>0</v>
      </c>
      <c r="L18" s="338"/>
    </row>
    <row r="19" spans="1:23" ht="16.5" customHeight="1" x14ac:dyDescent="0.3">
      <c r="A19" s="198" t="s">
        <v>66</v>
      </c>
      <c r="B19" s="202" t="s">
        <v>68</v>
      </c>
      <c r="C19" s="197">
        <v>92509.159999999989</v>
      </c>
      <c r="D19" s="197">
        <v>0</v>
      </c>
      <c r="E19" s="442">
        <v>0</v>
      </c>
      <c r="F19" s="316">
        <v>92509.159999999989</v>
      </c>
      <c r="G19" s="197">
        <v>57522.31</v>
      </c>
      <c r="H19" s="197">
        <v>0</v>
      </c>
      <c r="I19" s="442">
        <v>0</v>
      </c>
      <c r="J19" s="332">
        <v>57522.31</v>
      </c>
      <c r="K19" s="338">
        <f t="shared" si="0"/>
        <v>57522.31</v>
      </c>
      <c r="L19" s="338"/>
    </row>
    <row r="20" spans="1:23" ht="16.5" customHeight="1" x14ac:dyDescent="0.3">
      <c r="A20" s="196" t="s">
        <v>67</v>
      </c>
      <c r="B20" s="202" t="s">
        <v>69</v>
      </c>
      <c r="C20" s="197">
        <v>16253584.869999997</v>
      </c>
      <c r="D20" s="197">
        <v>5314.84</v>
      </c>
      <c r="E20" s="442">
        <v>248189.73000000004</v>
      </c>
      <c r="F20" s="316">
        <v>16010709.979999997</v>
      </c>
      <c r="G20" s="197">
        <v>1092201.7</v>
      </c>
      <c r="H20" s="197">
        <v>0</v>
      </c>
      <c r="I20" s="442">
        <v>0</v>
      </c>
      <c r="J20" s="332">
        <v>1092201.7</v>
      </c>
      <c r="K20" s="338">
        <f t="shared" si="0"/>
        <v>1092201.7</v>
      </c>
      <c r="L20" s="338"/>
    </row>
    <row r="21" spans="1:23" ht="16.5" customHeight="1" x14ac:dyDescent="0.3">
      <c r="A21" s="196" t="s">
        <v>22</v>
      </c>
      <c r="B21" s="202" t="s">
        <v>92</v>
      </c>
      <c r="C21" s="197">
        <v>6662107.0399999991</v>
      </c>
      <c r="D21" s="197">
        <v>182937.61</v>
      </c>
      <c r="E21" s="442">
        <v>47155.08</v>
      </c>
      <c r="F21" s="316">
        <v>6797889.5699999994</v>
      </c>
      <c r="G21" s="197">
        <v>0</v>
      </c>
      <c r="H21" s="197">
        <v>0</v>
      </c>
      <c r="I21" s="442">
        <v>0</v>
      </c>
      <c r="J21" s="332">
        <v>0</v>
      </c>
      <c r="K21" s="338">
        <f t="shared" si="0"/>
        <v>0</v>
      </c>
      <c r="L21" s="338"/>
    </row>
    <row r="22" spans="1:23" ht="16.5" customHeight="1" x14ac:dyDescent="0.3">
      <c r="A22" s="198" t="s">
        <v>24</v>
      </c>
      <c r="B22" s="202" t="s">
        <v>70</v>
      </c>
      <c r="C22" s="197">
        <v>6995884.5099999961</v>
      </c>
      <c r="D22" s="197">
        <v>52208.659999999996</v>
      </c>
      <c r="E22" s="442">
        <v>107.84</v>
      </c>
      <c r="F22" s="316">
        <v>7047985.3299999963</v>
      </c>
      <c r="G22" s="197">
        <v>1180204.5300000003</v>
      </c>
      <c r="H22" s="197">
        <v>30356.840000000004</v>
      </c>
      <c r="I22" s="442">
        <v>0</v>
      </c>
      <c r="J22" s="332">
        <v>1210561.3700000003</v>
      </c>
      <c r="K22" s="338">
        <f t="shared" si="0"/>
        <v>1210561.3700000003</v>
      </c>
      <c r="L22" s="338"/>
    </row>
    <row r="23" spans="1:23" s="178" customFormat="1" ht="16.5" customHeight="1" x14ac:dyDescent="0.3">
      <c r="A23" s="196" t="s">
        <v>26</v>
      </c>
      <c r="B23" s="202" t="s">
        <v>71</v>
      </c>
      <c r="C23" s="197">
        <v>6257545.9100000011</v>
      </c>
      <c r="D23" s="197">
        <v>1298.54</v>
      </c>
      <c r="E23" s="442">
        <v>57224.740000000005</v>
      </c>
      <c r="F23" s="316">
        <v>6201619.7100000009</v>
      </c>
      <c r="G23" s="197">
        <v>93030.56</v>
      </c>
      <c r="H23" s="197">
        <v>0</v>
      </c>
      <c r="I23" s="442">
        <v>0</v>
      </c>
      <c r="J23" s="332">
        <v>93030.56</v>
      </c>
      <c r="K23" s="338">
        <f t="shared" si="0"/>
        <v>93030.56</v>
      </c>
      <c r="L23" s="338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16.5" customHeight="1" x14ac:dyDescent="0.3">
      <c r="A24" s="196" t="s">
        <v>28</v>
      </c>
      <c r="B24" s="202" t="s">
        <v>72</v>
      </c>
      <c r="C24" s="197">
        <v>3459571</v>
      </c>
      <c r="D24" s="197">
        <v>0</v>
      </c>
      <c r="E24" s="442">
        <v>0</v>
      </c>
      <c r="F24" s="316">
        <v>3459571</v>
      </c>
      <c r="G24" s="197">
        <v>542258.99</v>
      </c>
      <c r="H24" s="197">
        <v>0</v>
      </c>
      <c r="I24" s="442">
        <v>0</v>
      </c>
      <c r="J24" s="332">
        <v>542258.99</v>
      </c>
      <c r="K24" s="338">
        <f t="shared" si="0"/>
        <v>542258.99</v>
      </c>
      <c r="L24" s="338"/>
    </row>
    <row r="25" spans="1:23" ht="19.5" customHeight="1" x14ac:dyDescent="0.3">
      <c r="A25" s="1138" t="s">
        <v>40</v>
      </c>
      <c r="B25" s="1140"/>
      <c r="C25" s="199">
        <v>78046356.751499981</v>
      </c>
      <c r="D25" s="199">
        <v>287451.31999999995</v>
      </c>
      <c r="E25" s="199">
        <v>969260.32999999984</v>
      </c>
      <c r="F25" s="317">
        <v>77364547.74149999</v>
      </c>
      <c r="G25" s="199">
        <v>5131392.1817999994</v>
      </c>
      <c r="H25" s="199">
        <v>30356.840000000004</v>
      </c>
      <c r="I25" s="199">
        <v>0</v>
      </c>
      <c r="J25" s="333">
        <v>5161749.0217999993</v>
      </c>
      <c r="K25" s="431">
        <f>SUM(K12:K24)</f>
        <v>5161749.0217999993</v>
      </c>
      <c r="L25" s="339"/>
    </row>
    <row r="26" spans="1:23" s="181" customFormat="1" ht="8.25" customHeight="1" x14ac:dyDescent="0.3">
      <c r="A26" s="179"/>
      <c r="B26" s="179"/>
      <c r="C26" s="180"/>
      <c r="D26" s="180"/>
      <c r="E26" s="180"/>
      <c r="F26" s="318"/>
      <c r="G26" s="180"/>
      <c r="H26" s="180"/>
      <c r="I26" s="180"/>
      <c r="J26" s="318"/>
      <c r="K26" s="318"/>
      <c r="L26" s="318"/>
    </row>
    <row r="27" spans="1:23" ht="19.5" customHeight="1" x14ac:dyDescent="0.3">
      <c r="A27" s="163"/>
      <c r="B27" s="163"/>
      <c r="C27" s="164"/>
      <c r="D27" s="164"/>
      <c r="E27" s="164"/>
      <c r="F27" s="310"/>
      <c r="G27" s="164"/>
      <c r="H27" s="164"/>
      <c r="I27" s="164"/>
      <c r="J27" s="310"/>
      <c r="K27" s="310"/>
      <c r="L27" s="310"/>
    </row>
    <row r="28" spans="1:23" ht="18" hidden="1" customHeight="1" x14ac:dyDescent="0.3">
      <c r="A28" s="182"/>
      <c r="B28" s="183"/>
      <c r="C28" s="184"/>
      <c r="D28" s="184"/>
      <c r="E28" s="1141"/>
      <c r="F28" s="1142"/>
      <c r="G28" s="185"/>
      <c r="H28" s="184"/>
      <c r="I28" s="1143"/>
      <c r="J28" s="1143"/>
      <c r="K28" s="258"/>
      <c r="L28" s="258"/>
    </row>
    <row r="29" spans="1:23" s="165" customFormat="1" ht="15.75" hidden="1" customHeight="1" x14ac:dyDescent="0.3">
      <c r="A29" s="163"/>
      <c r="B29" s="186"/>
      <c r="C29" s="164"/>
      <c r="D29" s="164"/>
      <c r="E29" s="1144"/>
      <c r="F29" s="1145"/>
      <c r="G29" s="187"/>
      <c r="H29" s="164"/>
      <c r="I29" s="1144"/>
      <c r="J29" s="1145"/>
      <c r="K29" s="340"/>
      <c r="L29" s="340"/>
    </row>
    <row r="30" spans="1:23" s="165" customFormat="1" ht="18.75" hidden="1" customHeight="1" x14ac:dyDescent="0.3">
      <c r="A30" s="163"/>
      <c r="B30" s="163"/>
      <c r="C30" s="164"/>
      <c r="D30" s="164"/>
      <c r="E30" s="164"/>
      <c r="F30" s="310"/>
      <c r="G30" s="164"/>
      <c r="H30" s="164"/>
      <c r="I30" s="164"/>
      <c r="J30" s="310"/>
      <c r="K30" s="310"/>
      <c r="L30" s="310"/>
    </row>
    <row r="31" spans="1:23" s="165" customFormat="1" ht="18.75" hidden="1" customHeight="1" x14ac:dyDescent="0.3">
      <c r="A31" s="163"/>
      <c r="B31" s="163"/>
      <c r="C31" s="164"/>
      <c r="D31" s="164"/>
      <c r="E31" s="164"/>
      <c r="F31" s="310"/>
      <c r="G31" s="164"/>
      <c r="H31" s="164"/>
      <c r="I31" s="164"/>
      <c r="J31" s="310"/>
      <c r="K31" s="310"/>
      <c r="L31" s="310"/>
    </row>
    <row r="32" spans="1:23" s="165" customFormat="1" ht="18.75" hidden="1" customHeight="1" x14ac:dyDescent="0.3">
      <c r="A32" s="163"/>
      <c r="B32" s="163"/>
      <c r="C32" s="164"/>
      <c r="D32" s="164"/>
      <c r="E32" s="164"/>
      <c r="F32" s="310"/>
      <c r="G32" s="164"/>
      <c r="H32" s="164"/>
      <c r="I32" s="164"/>
      <c r="J32" s="310"/>
      <c r="K32" s="310"/>
      <c r="L32" s="310"/>
    </row>
    <row r="33" spans="1:12" s="165" customFormat="1" ht="18.75" hidden="1" customHeight="1" x14ac:dyDescent="0.3">
      <c r="A33" s="163"/>
      <c r="B33" s="163"/>
      <c r="C33" s="164"/>
      <c r="D33" s="164"/>
      <c r="E33" s="164"/>
      <c r="F33" s="310"/>
      <c r="G33" s="164"/>
      <c r="H33" s="164"/>
      <c r="I33" s="164"/>
      <c r="J33" s="310"/>
      <c r="K33" s="310"/>
      <c r="L33" s="310"/>
    </row>
    <row r="34" spans="1:12" s="165" customFormat="1" ht="18.75" hidden="1" customHeight="1" x14ac:dyDescent="0.3">
      <c r="A34" s="163"/>
      <c r="B34" s="163"/>
      <c r="C34" s="164"/>
      <c r="D34" s="164"/>
      <c r="E34" s="164"/>
      <c r="F34" s="310"/>
      <c r="G34" s="164"/>
      <c r="H34" s="164"/>
      <c r="I34" s="164"/>
      <c r="J34" s="310"/>
      <c r="K34" s="310"/>
      <c r="L34" s="310"/>
    </row>
    <row r="35" spans="1:12" s="165" customFormat="1" ht="18.75" hidden="1" customHeight="1" x14ac:dyDescent="0.3">
      <c r="A35" s="163"/>
      <c r="B35" s="163"/>
      <c r="C35" s="164"/>
      <c r="D35" s="164"/>
      <c r="E35" s="164"/>
      <c r="F35" s="310"/>
      <c r="G35" s="164"/>
      <c r="H35" s="164"/>
      <c r="I35" s="164"/>
      <c r="J35" s="310"/>
      <c r="K35" s="310"/>
      <c r="L35" s="310"/>
    </row>
    <row r="36" spans="1:12" s="165" customFormat="1" ht="18.75" hidden="1" customHeight="1" x14ac:dyDescent="0.3">
      <c r="A36" s="163"/>
      <c r="B36" s="163"/>
      <c r="C36" s="164"/>
      <c r="D36" s="164"/>
      <c r="E36" s="164"/>
      <c r="F36" s="310"/>
      <c r="G36" s="164"/>
      <c r="H36" s="164"/>
      <c r="I36" s="164"/>
      <c r="J36" s="310"/>
      <c r="K36" s="310"/>
      <c r="L36" s="310"/>
    </row>
    <row r="37" spans="1:12" s="165" customFormat="1" ht="18.75" hidden="1" customHeight="1" x14ac:dyDescent="0.3">
      <c r="A37" s="163"/>
      <c r="B37" s="163"/>
      <c r="C37" s="164"/>
      <c r="D37" s="164"/>
      <c r="E37" s="164"/>
      <c r="F37" s="310"/>
      <c r="G37" s="164"/>
      <c r="H37" s="164"/>
      <c r="I37" s="164"/>
      <c r="J37" s="310"/>
      <c r="K37" s="310"/>
      <c r="L37" s="310"/>
    </row>
    <row r="38" spans="1:12" s="165" customFormat="1" ht="18.75" hidden="1" customHeight="1" x14ac:dyDescent="0.3">
      <c r="A38" s="163"/>
      <c r="B38" s="163"/>
      <c r="C38" s="164"/>
      <c r="D38" s="164"/>
      <c r="E38" s="164"/>
      <c r="F38" s="310"/>
      <c r="G38" s="164"/>
      <c r="H38" s="164"/>
      <c r="I38" s="164"/>
      <c r="J38" s="310"/>
      <c r="K38" s="310"/>
      <c r="L38" s="310"/>
    </row>
    <row r="39" spans="1:12" s="165" customFormat="1" ht="18.75" hidden="1" customHeight="1" x14ac:dyDescent="0.3">
      <c r="A39" s="163"/>
      <c r="B39" s="163"/>
      <c r="C39" s="164"/>
      <c r="D39" s="164"/>
      <c r="E39" s="164"/>
      <c r="F39" s="310"/>
      <c r="G39" s="164"/>
      <c r="H39" s="164"/>
      <c r="I39" s="164"/>
      <c r="J39" s="310"/>
      <c r="K39" s="310"/>
      <c r="L39" s="310"/>
    </row>
    <row r="40" spans="1:12" s="165" customFormat="1" ht="18.75" hidden="1" customHeight="1" x14ac:dyDescent="0.3">
      <c r="A40" s="163"/>
      <c r="B40" s="163"/>
      <c r="C40" s="164"/>
      <c r="D40" s="164"/>
      <c r="E40" s="164"/>
      <c r="F40" s="310"/>
      <c r="G40" s="164"/>
      <c r="H40" s="164"/>
      <c r="I40" s="164"/>
      <c r="J40" s="310"/>
      <c r="K40" s="310"/>
      <c r="L40" s="310"/>
    </row>
    <row r="41" spans="1:12" s="165" customFormat="1" ht="18.75" hidden="1" customHeight="1" x14ac:dyDescent="0.3">
      <c r="A41" s="163"/>
      <c r="B41" s="163"/>
      <c r="C41" s="164"/>
      <c r="D41" s="164"/>
      <c r="E41" s="164"/>
      <c r="F41" s="310"/>
      <c r="G41" s="164"/>
      <c r="H41" s="164"/>
      <c r="I41" s="164"/>
      <c r="J41" s="310"/>
      <c r="K41" s="310"/>
      <c r="L41" s="310"/>
    </row>
    <row r="42" spans="1:12" s="165" customFormat="1" ht="18.75" hidden="1" customHeight="1" x14ac:dyDescent="0.3">
      <c r="A42" s="163"/>
      <c r="B42" s="163"/>
      <c r="C42" s="164"/>
      <c r="D42" s="164"/>
      <c r="E42" s="164"/>
      <c r="F42" s="310"/>
      <c r="G42" s="164"/>
      <c r="H42" s="164"/>
      <c r="I42" s="164"/>
      <c r="J42" s="310"/>
      <c r="K42" s="310"/>
      <c r="L42" s="310"/>
    </row>
    <row r="43" spans="1:12" s="165" customFormat="1" ht="18.75" hidden="1" customHeight="1" x14ac:dyDescent="0.3">
      <c r="A43" s="163"/>
      <c r="B43" s="163"/>
      <c r="C43" s="164"/>
      <c r="D43" s="164"/>
      <c r="E43" s="164"/>
      <c r="F43" s="310"/>
      <c r="G43" s="164"/>
      <c r="H43" s="164"/>
      <c r="I43" s="164"/>
      <c r="J43" s="310"/>
      <c r="K43" s="310"/>
      <c r="L43" s="310"/>
    </row>
    <row r="44" spans="1:12" s="165" customFormat="1" ht="18.75" hidden="1" customHeight="1" x14ac:dyDescent="0.3">
      <c r="A44" s="163"/>
      <c r="B44" s="163"/>
      <c r="C44" s="164"/>
      <c r="D44" s="164"/>
      <c r="E44" s="164"/>
      <c r="F44" s="310"/>
      <c r="G44" s="164"/>
      <c r="H44" s="164"/>
      <c r="I44" s="164"/>
      <c r="J44" s="310"/>
      <c r="K44" s="310"/>
      <c r="L44" s="310"/>
    </row>
    <row r="45" spans="1:12" s="165" customFormat="1" ht="18.75" hidden="1" customHeight="1" x14ac:dyDescent="0.3">
      <c r="A45" s="163"/>
      <c r="B45" s="163"/>
      <c r="C45" s="164"/>
      <c r="D45" s="164"/>
      <c r="E45" s="164"/>
      <c r="F45" s="310"/>
      <c r="G45" s="164"/>
      <c r="H45" s="164"/>
      <c r="I45" s="164"/>
      <c r="J45" s="310"/>
      <c r="K45" s="310"/>
      <c r="L45" s="310"/>
    </row>
    <row r="46" spans="1:12" s="165" customFormat="1" ht="18.75" hidden="1" customHeight="1" x14ac:dyDescent="0.3">
      <c r="A46" s="163"/>
      <c r="B46" s="163"/>
      <c r="C46" s="164"/>
      <c r="D46" s="164"/>
      <c r="E46" s="164"/>
      <c r="F46" s="310"/>
      <c r="G46" s="164"/>
      <c r="H46" s="164"/>
      <c r="I46" s="164"/>
      <c r="J46" s="310"/>
      <c r="K46" s="310"/>
      <c r="L46" s="310"/>
    </row>
    <row r="47" spans="1:12" s="165" customFormat="1" ht="18.75" hidden="1" customHeight="1" x14ac:dyDescent="0.3">
      <c r="A47" s="188"/>
      <c r="B47" s="188"/>
      <c r="C47" s="189"/>
      <c r="D47" s="189"/>
      <c r="E47" s="189"/>
      <c r="F47" s="319"/>
      <c r="G47" s="189"/>
      <c r="H47" s="189"/>
      <c r="I47" s="189"/>
      <c r="J47" s="319"/>
      <c r="K47" s="319"/>
      <c r="L47" s="319"/>
    </row>
    <row r="48" spans="1:12" s="165" customFormat="1" ht="18.75" hidden="1" customHeight="1" x14ac:dyDescent="0.3">
      <c r="A48" s="188"/>
      <c r="B48" s="188"/>
      <c r="C48" s="189"/>
      <c r="D48" s="189"/>
      <c r="E48" s="189"/>
      <c r="F48" s="319"/>
      <c r="G48" s="189"/>
      <c r="H48" s="189"/>
      <c r="I48" s="189"/>
      <c r="J48" s="319"/>
      <c r="K48" s="319"/>
      <c r="L48" s="319"/>
    </row>
    <row r="49" spans="1:12" s="165" customFormat="1" ht="18.75" hidden="1" customHeight="1" x14ac:dyDescent="0.3">
      <c r="A49" s="188"/>
      <c r="B49" s="188"/>
      <c r="C49" s="189"/>
      <c r="D49" s="189"/>
      <c r="E49" s="189"/>
      <c r="F49" s="319"/>
      <c r="G49" s="189"/>
      <c r="H49" s="189"/>
      <c r="I49" s="189"/>
      <c r="J49" s="319"/>
      <c r="K49" s="319"/>
      <c r="L49" s="319"/>
    </row>
    <row r="50" spans="1:12" s="165" customFormat="1" ht="18.75" hidden="1" customHeight="1" x14ac:dyDescent="0.3">
      <c r="A50" s="188"/>
      <c r="B50" s="188"/>
      <c r="C50" s="189"/>
      <c r="D50" s="189"/>
      <c r="E50" s="189"/>
      <c r="F50" s="319"/>
      <c r="G50" s="189"/>
      <c r="H50" s="189"/>
      <c r="I50" s="189"/>
      <c r="J50" s="319"/>
      <c r="K50" s="319"/>
      <c r="L50" s="319"/>
    </row>
    <row r="51" spans="1:12" s="165" customFormat="1" ht="18.75" hidden="1" customHeight="1" x14ac:dyDescent="0.3">
      <c r="A51" s="188"/>
      <c r="B51" s="188"/>
      <c r="C51" s="189"/>
      <c r="D51" s="189"/>
      <c r="E51" s="189"/>
      <c r="F51" s="319"/>
      <c r="G51" s="189"/>
      <c r="H51" s="189"/>
      <c r="I51" s="189"/>
      <c r="J51" s="319"/>
      <c r="K51" s="319"/>
      <c r="L51" s="319"/>
    </row>
    <row r="52" spans="1:12" s="165" customFormat="1" ht="18.75" hidden="1" customHeight="1" x14ac:dyDescent="0.3">
      <c r="A52" s="188"/>
      <c r="B52" s="188"/>
      <c r="C52" s="189"/>
      <c r="D52" s="189"/>
      <c r="E52" s="189"/>
      <c r="F52" s="319"/>
      <c r="G52" s="189"/>
      <c r="H52" s="189"/>
      <c r="I52" s="189"/>
      <c r="J52" s="319"/>
      <c r="K52" s="319"/>
      <c r="L52" s="319"/>
    </row>
    <row r="53" spans="1:12" s="165" customFormat="1" ht="18.75" hidden="1" customHeight="1" x14ac:dyDescent="0.3">
      <c r="A53" s="188"/>
      <c r="B53" s="188"/>
      <c r="C53" s="189"/>
      <c r="D53" s="189"/>
      <c r="E53" s="189"/>
      <c r="F53" s="319"/>
      <c r="G53" s="189"/>
      <c r="H53" s="189"/>
      <c r="I53" s="189"/>
      <c r="J53" s="319"/>
      <c r="K53" s="319"/>
      <c r="L53" s="319"/>
    </row>
    <row r="54" spans="1:12" s="165" customFormat="1" ht="18.75" hidden="1" customHeight="1" x14ac:dyDescent="0.3">
      <c r="A54" s="188"/>
      <c r="B54" s="188"/>
      <c r="C54" s="189"/>
      <c r="D54" s="189"/>
      <c r="E54" s="189"/>
      <c r="F54" s="319"/>
      <c r="G54" s="189"/>
      <c r="H54" s="189"/>
      <c r="I54" s="189"/>
      <c r="J54" s="319"/>
      <c r="K54" s="319"/>
      <c r="L54" s="319"/>
    </row>
    <row r="55" spans="1:12" s="165" customFormat="1" ht="18.75" hidden="1" customHeight="1" x14ac:dyDescent="0.3">
      <c r="A55" s="188"/>
      <c r="B55" s="188"/>
      <c r="C55" s="189"/>
      <c r="D55" s="189"/>
      <c r="E55" s="189"/>
      <c r="F55" s="319"/>
      <c r="G55" s="189"/>
      <c r="H55" s="189"/>
      <c r="I55" s="189"/>
      <c r="J55" s="319"/>
      <c r="K55" s="319"/>
      <c r="L55" s="319"/>
    </row>
    <row r="56" spans="1:12" s="165" customFormat="1" ht="18.75" hidden="1" customHeight="1" x14ac:dyDescent="0.3">
      <c r="A56" s="188"/>
      <c r="B56" s="188"/>
      <c r="C56" s="189"/>
      <c r="D56" s="189"/>
      <c r="E56" s="189"/>
      <c r="F56" s="319"/>
      <c r="G56" s="189"/>
      <c r="H56" s="189"/>
      <c r="I56" s="189"/>
      <c r="J56" s="319"/>
      <c r="K56" s="319"/>
      <c r="L56" s="319"/>
    </row>
    <row r="57" spans="1:12" s="165" customFormat="1" ht="18.75" hidden="1" customHeight="1" x14ac:dyDescent="0.3">
      <c r="A57" s="188"/>
      <c r="B57" s="188"/>
      <c r="C57" s="189"/>
      <c r="D57" s="189"/>
      <c r="E57" s="189"/>
      <c r="F57" s="319"/>
      <c r="G57" s="189"/>
      <c r="H57" s="189"/>
      <c r="I57" s="189"/>
      <c r="J57" s="319"/>
      <c r="K57" s="319"/>
      <c r="L57" s="319"/>
    </row>
    <row r="58" spans="1:12" s="165" customFormat="1" ht="18.75" hidden="1" customHeight="1" x14ac:dyDescent="0.3">
      <c r="A58" s="188"/>
      <c r="B58" s="188"/>
      <c r="C58" s="189"/>
      <c r="D58" s="189"/>
      <c r="E58" s="189"/>
      <c r="F58" s="319"/>
      <c r="G58" s="189"/>
      <c r="H58" s="189"/>
      <c r="I58" s="189"/>
      <c r="J58" s="319"/>
      <c r="K58" s="319"/>
      <c r="L58" s="319"/>
    </row>
    <row r="59" spans="1:12" s="165" customFormat="1" ht="18.75" hidden="1" customHeight="1" x14ac:dyDescent="0.3">
      <c r="A59" s="188"/>
      <c r="B59" s="188"/>
      <c r="C59" s="189"/>
      <c r="D59" s="189"/>
      <c r="E59" s="189"/>
      <c r="F59" s="319"/>
      <c r="G59" s="189"/>
      <c r="H59" s="189"/>
      <c r="I59" s="189"/>
      <c r="J59" s="319"/>
      <c r="K59" s="319"/>
      <c r="L59" s="319"/>
    </row>
    <row r="60" spans="1:12" s="165" customFormat="1" ht="18.75" hidden="1" customHeight="1" x14ac:dyDescent="0.3">
      <c r="A60" s="188"/>
      <c r="B60" s="188"/>
      <c r="C60" s="189"/>
      <c r="D60" s="189"/>
      <c r="E60" s="189"/>
      <c r="F60" s="319"/>
      <c r="G60" s="189"/>
      <c r="H60" s="189"/>
      <c r="I60" s="189"/>
      <c r="J60" s="319"/>
      <c r="K60" s="319"/>
      <c r="L60" s="319"/>
    </row>
    <row r="61" spans="1:12" ht="18.75" hidden="1" customHeight="1" x14ac:dyDescent="0.3"/>
    <row r="62" spans="1:12" ht="18.75" hidden="1" customHeight="1" x14ac:dyDescent="0.3"/>
    <row r="63" spans="1:12" ht="18.75" hidden="1" customHeight="1" x14ac:dyDescent="0.3"/>
    <row r="64" spans="1:12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12">
    <mergeCell ref="A4:J4"/>
    <mergeCell ref="A7:A10"/>
    <mergeCell ref="B7:B10"/>
    <mergeCell ref="C7:J7"/>
    <mergeCell ref="C8:F9"/>
    <mergeCell ref="A5:J5"/>
    <mergeCell ref="G8:J9"/>
    <mergeCell ref="A25:B25"/>
    <mergeCell ref="E28:F28"/>
    <mergeCell ref="I28:J28"/>
    <mergeCell ref="E29:F29"/>
    <mergeCell ref="I29:J29"/>
  </mergeCells>
  <dataValidations count="2">
    <dataValidation type="decimal" allowBlank="1" showInputMessage="1" showErrorMessage="1" errorTitle="Microsoft Excel" error="Neočekivana vrsta podatka!_x000a_Molimo unesite cijeli broj." sqref="G12:I24 C12:E2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4 J12:L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workbookViewId="0">
      <selection activeCell="A7" sqref="A7:A10"/>
    </sheetView>
  </sheetViews>
  <sheetFormatPr defaultColWidth="0" defaultRowHeight="0" customHeight="1" zeroHeight="1" x14ac:dyDescent="0.3"/>
  <cols>
    <col min="1" max="1" width="6.28515625" style="188" customWidth="1"/>
    <col min="2" max="2" width="33.140625" style="188" customWidth="1"/>
    <col min="3" max="3" width="20.7109375" style="189" customWidth="1"/>
    <col min="4" max="4" width="26.8554687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404" t="s">
        <v>155</v>
      </c>
      <c r="B4" s="1404"/>
      <c r="C4" s="1404"/>
      <c r="D4" s="1404"/>
    </row>
    <row r="5" spans="1:15" s="165" customFormat="1" ht="19.5" customHeight="1" x14ac:dyDescent="0.3">
      <c r="A5" s="1404" t="s">
        <v>156</v>
      </c>
      <c r="B5" s="1155"/>
      <c r="C5" s="1155"/>
      <c r="D5" s="1155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405" t="s">
        <v>106</v>
      </c>
      <c r="B7" s="1407" t="s">
        <v>107</v>
      </c>
      <c r="C7" s="1409" t="s">
        <v>126</v>
      </c>
      <c r="D7" s="1411"/>
    </row>
    <row r="8" spans="1:15" s="174" customFormat="1" ht="16.5" customHeight="1" x14ac:dyDescent="0.25">
      <c r="A8" s="1406"/>
      <c r="B8" s="1408"/>
      <c r="C8" s="1408" t="s">
        <v>93</v>
      </c>
      <c r="D8" s="1416" t="s">
        <v>52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406"/>
      <c r="B9" s="1408"/>
      <c r="C9" s="1412"/>
      <c r="D9" s="1416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406"/>
      <c r="B10" s="1408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196" t="s">
        <v>53</v>
      </c>
      <c r="B12" s="201" t="s">
        <v>54</v>
      </c>
      <c r="C12" s="197">
        <v>0</v>
      </c>
      <c r="D12" s="229">
        <v>0</v>
      </c>
    </row>
    <row r="13" spans="1:15" ht="16.5" customHeight="1" x14ac:dyDescent="0.3">
      <c r="A13" s="198" t="s">
        <v>55</v>
      </c>
      <c r="B13" s="202" t="s">
        <v>56</v>
      </c>
      <c r="C13" s="197">
        <v>608312.18999999994</v>
      </c>
      <c r="D13" s="229">
        <v>0</v>
      </c>
    </row>
    <row r="14" spans="1:15" ht="16.5" customHeight="1" x14ac:dyDescent="0.3">
      <c r="A14" s="196" t="s">
        <v>57</v>
      </c>
      <c r="B14" s="202" t="s">
        <v>58</v>
      </c>
      <c r="C14" s="197">
        <v>0</v>
      </c>
      <c r="D14" s="229">
        <v>0</v>
      </c>
    </row>
    <row r="15" spans="1:15" ht="16.5" customHeight="1" x14ac:dyDescent="0.3">
      <c r="A15" s="196" t="s">
        <v>59</v>
      </c>
      <c r="B15" s="202" t="s">
        <v>149</v>
      </c>
      <c r="C15" s="197">
        <v>0</v>
      </c>
      <c r="D15" s="229">
        <v>0</v>
      </c>
    </row>
    <row r="16" spans="1:15" ht="16.5" customHeight="1" x14ac:dyDescent="0.3">
      <c r="A16" s="198" t="s">
        <v>61</v>
      </c>
      <c r="B16" s="202" t="s">
        <v>60</v>
      </c>
      <c r="C16" s="197">
        <v>2656160.83</v>
      </c>
      <c r="D16" s="229">
        <v>17272.260000000002</v>
      </c>
    </row>
    <row r="17" spans="1:15" ht="16.5" customHeight="1" x14ac:dyDescent="0.3">
      <c r="A17" s="196" t="s">
        <v>63</v>
      </c>
      <c r="B17" s="202" t="s">
        <v>62</v>
      </c>
      <c r="C17" s="197">
        <v>0</v>
      </c>
      <c r="D17" s="229">
        <v>0</v>
      </c>
    </row>
    <row r="18" spans="1:15" ht="16.5" customHeight="1" x14ac:dyDescent="0.3">
      <c r="A18" s="196" t="s">
        <v>65</v>
      </c>
      <c r="B18" s="202" t="s">
        <v>64</v>
      </c>
      <c r="C18" s="197">
        <v>7674843.0799999982</v>
      </c>
      <c r="D18" s="229">
        <v>0</v>
      </c>
    </row>
    <row r="19" spans="1:15" ht="16.5" customHeight="1" x14ac:dyDescent="0.3">
      <c r="A19" s="198" t="s">
        <v>66</v>
      </c>
      <c r="B19" s="202" t="s">
        <v>68</v>
      </c>
      <c r="C19" s="197">
        <v>2610118.1300000013</v>
      </c>
      <c r="D19" s="229">
        <v>723168.5</v>
      </c>
    </row>
    <row r="20" spans="1:15" ht="16.5" customHeight="1" x14ac:dyDescent="0.3">
      <c r="A20" s="196" t="s">
        <v>67</v>
      </c>
      <c r="B20" s="202" t="s">
        <v>69</v>
      </c>
      <c r="C20" s="197">
        <v>1795831.2</v>
      </c>
      <c r="D20" s="229">
        <v>0</v>
      </c>
    </row>
    <row r="21" spans="1:15" ht="16.5" customHeight="1" x14ac:dyDescent="0.3">
      <c r="A21" s="196" t="s">
        <v>22</v>
      </c>
      <c r="B21" s="202" t="s">
        <v>92</v>
      </c>
      <c r="C21" s="197">
        <v>1296422.0099999998</v>
      </c>
      <c r="D21" s="229">
        <v>2298.06</v>
      </c>
    </row>
    <row r="22" spans="1:15" ht="16.5" customHeight="1" x14ac:dyDescent="0.3">
      <c r="A22" s="198" t="s">
        <v>24</v>
      </c>
      <c r="B22" s="202" t="s">
        <v>70</v>
      </c>
      <c r="C22" s="197">
        <v>4867499.3999999994</v>
      </c>
      <c r="D22" s="229">
        <v>779308.39</v>
      </c>
    </row>
    <row r="23" spans="1:15" s="178" customFormat="1" ht="16.5" customHeight="1" x14ac:dyDescent="0.3">
      <c r="A23" s="196" t="s">
        <v>26</v>
      </c>
      <c r="B23" s="202" t="s">
        <v>71</v>
      </c>
      <c r="C23" s="197">
        <v>0</v>
      </c>
      <c r="D23" s="229">
        <v>0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16.5" customHeight="1" x14ac:dyDescent="0.3">
      <c r="A24" s="196" t="s">
        <v>28</v>
      </c>
      <c r="B24" s="202" t="s">
        <v>72</v>
      </c>
      <c r="C24" s="197">
        <v>0</v>
      </c>
      <c r="D24" s="229">
        <v>0</v>
      </c>
    </row>
    <row r="25" spans="1:15" ht="19.5" customHeight="1" x14ac:dyDescent="0.3">
      <c r="A25" s="1138" t="s">
        <v>45</v>
      </c>
      <c r="B25" s="1140"/>
      <c r="C25" s="199">
        <v>21509186.839999996</v>
      </c>
      <c r="D25" s="200">
        <v>1522047.21</v>
      </c>
    </row>
    <row r="26" spans="1:15" s="181" customFormat="1" ht="8.25" customHeight="1" x14ac:dyDescent="0.3">
      <c r="A26" s="179"/>
      <c r="B26" s="179"/>
      <c r="C26" s="180"/>
      <c r="D26" s="180"/>
    </row>
    <row r="27" spans="1:15" ht="19.5" customHeight="1" x14ac:dyDescent="0.3">
      <c r="A27" s="163"/>
      <c r="B27" s="163"/>
      <c r="C27" s="164"/>
      <c r="D27" s="164"/>
    </row>
    <row r="28" spans="1:15" ht="18" hidden="1" customHeight="1" x14ac:dyDescent="0.3">
      <c r="A28" s="182"/>
      <c r="B28" s="183"/>
      <c r="C28" s="184"/>
      <c r="D28" s="185"/>
    </row>
    <row r="29" spans="1:15" s="165" customFormat="1" ht="15.75" hidden="1" customHeight="1" x14ac:dyDescent="0.3">
      <c r="A29" s="163"/>
      <c r="B29" s="186"/>
      <c r="C29" s="164"/>
      <c r="D29" s="187"/>
    </row>
    <row r="30" spans="1:15" s="165" customFormat="1" ht="18.75" hidden="1" customHeight="1" x14ac:dyDescent="0.3">
      <c r="A30" s="163"/>
      <c r="B30" s="163"/>
      <c r="C30" s="164"/>
      <c r="D30" s="164"/>
    </row>
    <row r="31" spans="1:15" s="165" customFormat="1" ht="18.75" hidden="1" customHeight="1" x14ac:dyDescent="0.3">
      <c r="A31" s="163"/>
      <c r="B31" s="163"/>
      <c r="C31" s="164"/>
      <c r="D31" s="164"/>
    </row>
    <row r="32" spans="1:15" s="165" customFormat="1" ht="18.75" hidden="1" customHeight="1" x14ac:dyDescent="0.3">
      <c r="A32" s="163"/>
      <c r="B32" s="163"/>
      <c r="C32" s="164"/>
      <c r="D32" s="164"/>
    </row>
    <row r="33" spans="1:4" s="165" customFormat="1" ht="18.75" hidden="1" customHeight="1" x14ac:dyDescent="0.3">
      <c r="A33" s="163"/>
      <c r="B33" s="163"/>
      <c r="C33" s="164"/>
      <c r="D33" s="164"/>
    </row>
    <row r="34" spans="1:4" s="165" customFormat="1" ht="18.75" hidden="1" customHeight="1" x14ac:dyDescent="0.3">
      <c r="A34" s="163"/>
      <c r="B34" s="163"/>
      <c r="C34" s="164"/>
      <c r="D34" s="164"/>
    </row>
    <row r="35" spans="1:4" s="165" customFormat="1" ht="18.75" hidden="1" customHeight="1" x14ac:dyDescent="0.3">
      <c r="A35" s="163"/>
      <c r="B35" s="163"/>
      <c r="C35" s="164"/>
      <c r="D35" s="164"/>
    </row>
    <row r="36" spans="1:4" s="165" customFormat="1" ht="18.75" hidden="1" customHeight="1" x14ac:dyDescent="0.3">
      <c r="A36" s="163"/>
      <c r="B36" s="163"/>
      <c r="C36" s="164"/>
      <c r="D36" s="164"/>
    </row>
    <row r="37" spans="1:4" s="165" customFormat="1" ht="18.75" hidden="1" customHeight="1" x14ac:dyDescent="0.3">
      <c r="A37" s="163"/>
      <c r="B37" s="163"/>
      <c r="C37" s="164"/>
      <c r="D37" s="164"/>
    </row>
    <row r="38" spans="1:4" s="165" customFormat="1" ht="18.75" hidden="1" customHeight="1" x14ac:dyDescent="0.3">
      <c r="A38" s="163"/>
      <c r="B38" s="163"/>
      <c r="C38" s="164"/>
      <c r="D38" s="164"/>
    </row>
    <row r="39" spans="1:4" s="165" customFormat="1" ht="18.75" hidden="1" customHeight="1" x14ac:dyDescent="0.3">
      <c r="A39" s="163"/>
      <c r="B39" s="163"/>
      <c r="C39" s="164"/>
      <c r="D39" s="164"/>
    </row>
    <row r="40" spans="1:4" s="165" customFormat="1" ht="18.75" hidden="1" customHeight="1" x14ac:dyDescent="0.3">
      <c r="A40" s="163"/>
      <c r="B40" s="163"/>
      <c r="C40" s="164"/>
      <c r="D40" s="164"/>
    </row>
    <row r="41" spans="1:4" s="165" customFormat="1" ht="18.75" hidden="1" customHeight="1" x14ac:dyDescent="0.3">
      <c r="A41" s="163"/>
      <c r="B41" s="163"/>
      <c r="C41" s="164"/>
      <c r="D41" s="164"/>
    </row>
    <row r="42" spans="1:4" s="165" customFormat="1" ht="18.75" hidden="1" customHeight="1" x14ac:dyDescent="0.3">
      <c r="A42" s="163"/>
      <c r="B42" s="163"/>
      <c r="C42" s="164"/>
      <c r="D42" s="164"/>
    </row>
    <row r="43" spans="1:4" s="165" customFormat="1" ht="18.75" hidden="1" customHeight="1" x14ac:dyDescent="0.3">
      <c r="A43" s="163"/>
      <c r="B43" s="163"/>
      <c r="C43" s="164"/>
      <c r="D43" s="164"/>
    </row>
    <row r="44" spans="1:4" s="165" customFormat="1" ht="18.75" hidden="1" customHeight="1" x14ac:dyDescent="0.3">
      <c r="A44" s="163"/>
      <c r="B44" s="163"/>
      <c r="C44" s="164"/>
      <c r="D44" s="164"/>
    </row>
    <row r="45" spans="1:4" s="165" customFormat="1" ht="18.75" hidden="1" customHeight="1" x14ac:dyDescent="0.3">
      <c r="A45" s="163"/>
      <c r="B45" s="163"/>
      <c r="C45" s="164"/>
      <c r="D45" s="164"/>
    </row>
    <row r="46" spans="1:4" s="165" customFormat="1" ht="18.75" hidden="1" customHeight="1" x14ac:dyDescent="0.3">
      <c r="A46" s="163"/>
      <c r="B46" s="163"/>
      <c r="C46" s="164"/>
      <c r="D46" s="164"/>
    </row>
    <row r="47" spans="1:4" s="165" customFormat="1" ht="18.75" hidden="1" customHeight="1" x14ac:dyDescent="0.3">
      <c r="A47" s="188"/>
      <c r="B47" s="188"/>
      <c r="C47" s="189"/>
      <c r="D47" s="189"/>
    </row>
    <row r="48" spans="1:4" s="165" customFormat="1" ht="18.75" hidden="1" customHeight="1" x14ac:dyDescent="0.3">
      <c r="A48" s="188"/>
      <c r="B48" s="188"/>
      <c r="C48" s="189"/>
      <c r="D48" s="189"/>
    </row>
    <row r="49" spans="1:21" s="165" customFormat="1" ht="18.75" hidden="1" customHeight="1" x14ac:dyDescent="0.3">
      <c r="A49" s="188"/>
      <c r="B49" s="188"/>
      <c r="C49" s="189"/>
      <c r="D49" s="189"/>
    </row>
    <row r="50" spans="1:21" s="165" customFormat="1" ht="18.75" hidden="1" customHeight="1" x14ac:dyDescent="0.3">
      <c r="A50" s="188"/>
      <c r="B50" s="188"/>
      <c r="C50" s="189"/>
      <c r="D50" s="189"/>
    </row>
    <row r="51" spans="1:21" s="165" customFormat="1" ht="18.75" hidden="1" customHeight="1" x14ac:dyDescent="0.3">
      <c r="A51" s="188"/>
      <c r="B51" s="188"/>
      <c r="C51" s="189"/>
      <c r="D51" s="189"/>
    </row>
    <row r="52" spans="1:21" s="165" customFormat="1" ht="18.75" hidden="1" customHeight="1" x14ac:dyDescent="0.3">
      <c r="A52" s="188"/>
      <c r="B52" s="188"/>
      <c r="C52" s="189"/>
      <c r="D52" s="189"/>
    </row>
    <row r="53" spans="1:21" s="165" customFormat="1" ht="18.75" hidden="1" customHeight="1" x14ac:dyDescent="0.3">
      <c r="A53" s="188"/>
      <c r="B53" s="188"/>
      <c r="C53" s="189"/>
      <c r="D53" s="189"/>
    </row>
    <row r="54" spans="1:21" s="165" customFormat="1" ht="18.75" hidden="1" customHeight="1" x14ac:dyDescent="0.3">
      <c r="A54" s="188"/>
      <c r="B54" s="188"/>
      <c r="C54" s="189"/>
      <c r="D54" s="189"/>
    </row>
    <row r="55" spans="1:21" s="165" customFormat="1" ht="18.75" hidden="1" customHeight="1" x14ac:dyDescent="0.3">
      <c r="A55" s="188"/>
      <c r="B55" s="188"/>
      <c r="C55" s="189"/>
      <c r="D55" s="189"/>
    </row>
    <row r="56" spans="1:21" s="165" customFormat="1" ht="18.75" hidden="1" customHeight="1" x14ac:dyDescent="0.3">
      <c r="A56" s="188"/>
      <c r="B56" s="188"/>
      <c r="C56" s="189"/>
      <c r="D56" s="189"/>
    </row>
    <row r="57" spans="1:21" s="165" customFormat="1" ht="18.75" hidden="1" customHeight="1" x14ac:dyDescent="0.3">
      <c r="A57" s="188"/>
      <c r="B57" s="188"/>
      <c r="C57" s="189"/>
      <c r="D57" s="189"/>
    </row>
    <row r="58" spans="1:21" s="165" customFormat="1" ht="18.75" hidden="1" customHeight="1" x14ac:dyDescent="0.3">
      <c r="A58" s="188"/>
      <c r="B58" s="188"/>
      <c r="C58" s="189"/>
      <c r="D58" s="189"/>
    </row>
    <row r="59" spans="1:21" s="165" customFormat="1" ht="18.75" hidden="1" customHeight="1" x14ac:dyDescent="0.3">
      <c r="A59" s="188"/>
      <c r="B59" s="188"/>
      <c r="C59" s="189"/>
      <c r="D59" s="189"/>
    </row>
    <row r="60" spans="1:21" s="165" customFormat="1" ht="18.75" hidden="1" customHeight="1" x14ac:dyDescent="0.3">
      <c r="A60" s="188"/>
      <c r="B60" s="188"/>
      <c r="C60" s="189"/>
      <c r="D60" s="189"/>
    </row>
    <row r="61" spans="1:21" s="165" customFormat="1" ht="18.75" hidden="1" customHeight="1" x14ac:dyDescent="0.3">
      <c r="A61" s="188"/>
      <c r="B61" s="188"/>
      <c r="C61" s="189"/>
      <c r="D61" s="189"/>
      <c r="P61" s="169"/>
      <c r="Q61" s="169"/>
      <c r="R61" s="169"/>
      <c r="S61" s="169"/>
      <c r="T61" s="169"/>
      <c r="U61" s="169"/>
    </row>
    <row r="62" spans="1:21" s="165" customFormat="1" ht="18.75" hidden="1" customHeight="1" x14ac:dyDescent="0.3">
      <c r="A62" s="188"/>
      <c r="B62" s="188"/>
      <c r="C62" s="189"/>
      <c r="D62" s="189"/>
      <c r="P62" s="169"/>
      <c r="Q62" s="169"/>
      <c r="R62" s="169"/>
      <c r="S62" s="169"/>
      <c r="T62" s="169"/>
      <c r="U62" s="169"/>
    </row>
    <row r="63" spans="1:21" s="165" customFormat="1" ht="18.75" hidden="1" customHeight="1" x14ac:dyDescent="0.3">
      <c r="A63" s="188"/>
      <c r="B63" s="188"/>
      <c r="C63" s="189"/>
      <c r="D63" s="189"/>
      <c r="P63" s="169"/>
      <c r="Q63" s="169"/>
      <c r="R63" s="169"/>
      <c r="S63" s="169"/>
      <c r="T63" s="169"/>
      <c r="U63" s="169"/>
    </row>
    <row r="64" spans="1:21" s="165" customFormat="1" ht="18.75" hidden="1" customHeight="1" x14ac:dyDescent="0.3">
      <c r="A64" s="188"/>
      <c r="B64" s="188"/>
      <c r="C64" s="189"/>
      <c r="D64" s="189"/>
      <c r="P64" s="169"/>
      <c r="Q64" s="169"/>
      <c r="R64" s="169"/>
      <c r="S64" s="169"/>
      <c r="T64" s="169"/>
      <c r="U64" s="169"/>
    </row>
    <row r="65" spans="1:21" s="165" customFormat="1" ht="18.75" hidden="1" customHeight="1" x14ac:dyDescent="0.3">
      <c r="A65" s="188"/>
      <c r="B65" s="188"/>
      <c r="C65" s="189"/>
      <c r="D65" s="189"/>
      <c r="P65" s="169"/>
      <c r="Q65" s="169"/>
      <c r="R65" s="169"/>
      <c r="S65" s="169"/>
      <c r="T65" s="169"/>
      <c r="U65" s="169"/>
    </row>
    <row r="66" spans="1:21" s="165" customFormat="1" ht="18.75" hidden="1" customHeight="1" x14ac:dyDescent="0.3">
      <c r="A66" s="188"/>
      <c r="B66" s="188"/>
      <c r="C66" s="189"/>
      <c r="D66" s="189"/>
      <c r="P66" s="169"/>
      <c r="Q66" s="169"/>
      <c r="R66" s="169"/>
      <c r="S66" s="169"/>
      <c r="T66" s="169"/>
      <c r="U66" s="169"/>
    </row>
    <row r="67" spans="1:21" s="188" customFormat="1" ht="18.75" hidden="1" customHeight="1" x14ac:dyDescent="0.3">
      <c r="C67" s="189"/>
      <c r="D67" s="189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9"/>
      <c r="Q67" s="169"/>
      <c r="R67" s="169"/>
      <c r="S67" s="169"/>
      <c r="T67" s="169"/>
      <c r="U67" s="169"/>
    </row>
    <row r="68" spans="1:21" s="188" customFormat="1" ht="18.75" hidden="1" customHeight="1" x14ac:dyDescent="0.3">
      <c r="C68" s="189"/>
      <c r="D68" s="189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9"/>
      <c r="Q68" s="169"/>
      <c r="R68" s="169"/>
      <c r="S68" s="169"/>
      <c r="T68" s="169"/>
      <c r="U68" s="169"/>
    </row>
    <row r="69" spans="1:21" s="188" customFormat="1" ht="18.75" hidden="1" customHeight="1" x14ac:dyDescent="0.3">
      <c r="C69" s="189"/>
      <c r="D69" s="189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9"/>
      <c r="Q69" s="169"/>
      <c r="R69" s="169"/>
      <c r="S69" s="169"/>
      <c r="T69" s="169"/>
      <c r="U69" s="169"/>
    </row>
    <row r="70" spans="1:21" s="188" customFormat="1" ht="18.75" hidden="1" customHeight="1" x14ac:dyDescent="0.3">
      <c r="C70" s="189"/>
      <c r="D70" s="189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9"/>
      <c r="Q70" s="169"/>
      <c r="R70" s="169"/>
      <c r="S70" s="169"/>
      <c r="T70" s="169"/>
      <c r="U70" s="169"/>
    </row>
    <row r="71" spans="1:21" s="188" customFormat="1" ht="18.75" hidden="1" customHeight="1" x14ac:dyDescent="0.3">
      <c r="C71" s="189"/>
      <c r="D71" s="189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9"/>
      <c r="Q71" s="169"/>
      <c r="R71" s="169"/>
      <c r="S71" s="169"/>
      <c r="T71" s="169"/>
      <c r="U71" s="169"/>
    </row>
    <row r="72" spans="1:21" s="188" customFormat="1" ht="18.75" hidden="1" customHeight="1" x14ac:dyDescent="0.3">
      <c r="C72" s="189"/>
      <c r="D72" s="189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9"/>
      <c r="Q72" s="169"/>
      <c r="R72" s="169"/>
      <c r="S72" s="169"/>
      <c r="T72" s="169"/>
      <c r="U72" s="169"/>
    </row>
    <row r="73" spans="1:21" s="188" customFormat="1" ht="18.75" hidden="1" customHeight="1" x14ac:dyDescent="0.3">
      <c r="C73" s="189"/>
      <c r="D73" s="18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9"/>
      <c r="Q73" s="169"/>
      <c r="R73" s="169"/>
      <c r="S73" s="169"/>
      <c r="T73" s="169"/>
      <c r="U73" s="169"/>
    </row>
    <row r="74" spans="1:21" s="188" customFormat="1" ht="18.75" hidden="1" customHeight="1" x14ac:dyDescent="0.3">
      <c r="C74" s="189"/>
      <c r="D74" s="189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9"/>
      <c r="Q74" s="169"/>
      <c r="R74" s="169"/>
      <c r="S74" s="169"/>
      <c r="T74" s="169"/>
      <c r="U74" s="169"/>
    </row>
    <row r="75" spans="1:21" s="188" customFormat="1" ht="18.75" hidden="1" customHeight="1" x14ac:dyDescent="0.3">
      <c r="C75" s="189"/>
      <c r="D75" s="189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9"/>
      <c r="Q75" s="169"/>
      <c r="R75" s="169"/>
      <c r="S75" s="169"/>
      <c r="T75" s="169"/>
      <c r="U75" s="169"/>
    </row>
    <row r="76" spans="1:21" s="188" customFormat="1" ht="18.75" hidden="1" customHeight="1" x14ac:dyDescent="0.3">
      <c r="C76" s="189"/>
      <c r="D76" s="189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9"/>
      <c r="Q76" s="169"/>
      <c r="R76" s="169"/>
      <c r="S76" s="169"/>
      <c r="T76" s="169"/>
      <c r="U76" s="169"/>
    </row>
    <row r="77" spans="1:21" s="188" customFormat="1" ht="18.75" hidden="1" customHeight="1" x14ac:dyDescent="0.3">
      <c r="C77" s="189"/>
      <c r="D77" s="189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9"/>
      <c r="Q77" s="169"/>
      <c r="R77" s="169"/>
      <c r="S77" s="169"/>
      <c r="T77" s="169"/>
      <c r="U77" s="169"/>
    </row>
    <row r="78" spans="1:21" s="188" customFormat="1" ht="18.75" hidden="1" customHeight="1" x14ac:dyDescent="0.3">
      <c r="C78" s="189"/>
      <c r="D78" s="189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9"/>
      <c r="Q78" s="169"/>
      <c r="R78" s="169"/>
      <c r="S78" s="169"/>
      <c r="T78" s="169"/>
      <c r="U78" s="169"/>
    </row>
    <row r="79" spans="1:21" s="188" customFormat="1" ht="18.75" hidden="1" customHeight="1" x14ac:dyDescent="0.3">
      <c r="C79" s="189"/>
      <c r="D79" s="18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9"/>
      <c r="Q79" s="169"/>
      <c r="R79" s="169"/>
      <c r="S79" s="169"/>
      <c r="T79" s="169"/>
      <c r="U79" s="169"/>
    </row>
    <row r="80" spans="1:21" s="188" customFormat="1" ht="18.75" hidden="1" customHeight="1" x14ac:dyDescent="0.3">
      <c r="C80" s="189"/>
      <c r="D80" s="189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9"/>
      <c r="Q80" s="169"/>
      <c r="R80" s="169"/>
      <c r="S80" s="169"/>
      <c r="T80" s="169"/>
      <c r="U80" s="169"/>
    </row>
    <row r="81" spans="3:21" s="188" customFormat="1" ht="18.75" hidden="1" customHeight="1" x14ac:dyDescent="0.3">
      <c r="C81" s="189"/>
      <c r="D81" s="189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9"/>
      <c r="Q81" s="169"/>
      <c r="R81" s="169"/>
      <c r="S81" s="169"/>
      <c r="T81" s="169"/>
      <c r="U81" s="169"/>
    </row>
    <row r="82" spans="3:21" s="188" customFormat="1" ht="18.75" hidden="1" customHeight="1" x14ac:dyDescent="0.3">
      <c r="C82" s="189"/>
      <c r="D82" s="189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9"/>
      <c r="Q82" s="169"/>
      <c r="R82" s="169"/>
      <c r="S82" s="169"/>
      <c r="T82" s="169"/>
      <c r="U82" s="169"/>
    </row>
    <row r="83" spans="3:21" s="188" customFormat="1" ht="18.75" hidden="1" customHeight="1" x14ac:dyDescent="0.3">
      <c r="C83" s="189"/>
      <c r="D83" s="189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9"/>
      <c r="Q83" s="169"/>
      <c r="R83" s="169"/>
      <c r="S83" s="169"/>
      <c r="T83" s="169"/>
      <c r="U83" s="169"/>
    </row>
    <row r="84" spans="3:21" s="188" customFormat="1" ht="18.75" hidden="1" customHeight="1" x14ac:dyDescent="0.3">
      <c r="C84" s="189"/>
      <c r="D84" s="189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9"/>
      <c r="Q84" s="169"/>
      <c r="R84" s="169"/>
      <c r="S84" s="169"/>
      <c r="T84" s="169"/>
      <c r="U84" s="169"/>
    </row>
    <row r="85" spans="3:21" s="188" customFormat="1" ht="18.75" hidden="1" customHeight="1" x14ac:dyDescent="0.3">
      <c r="C85" s="189"/>
      <c r="D85" s="18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9"/>
      <c r="Q85" s="169"/>
      <c r="R85" s="169"/>
      <c r="S85" s="169"/>
      <c r="T85" s="169"/>
      <c r="U85" s="169"/>
    </row>
    <row r="86" spans="3:21" s="188" customFormat="1" ht="18.75" hidden="1" customHeight="1" x14ac:dyDescent="0.3">
      <c r="C86" s="189"/>
      <c r="D86" s="189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9"/>
      <c r="Q86" s="169"/>
      <c r="R86" s="169"/>
      <c r="S86" s="169"/>
      <c r="T86" s="169"/>
      <c r="U86" s="169"/>
    </row>
    <row r="87" spans="3:21" s="188" customFormat="1" ht="18.75" hidden="1" customHeight="1" x14ac:dyDescent="0.3">
      <c r="C87" s="189"/>
      <c r="D87" s="189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9"/>
      <c r="Q87" s="169"/>
      <c r="R87" s="169"/>
      <c r="S87" s="169"/>
      <c r="T87" s="169"/>
      <c r="U87" s="169"/>
    </row>
    <row r="88" spans="3:21" s="188" customFormat="1" ht="18.75" hidden="1" customHeight="1" x14ac:dyDescent="0.3">
      <c r="C88" s="189"/>
      <c r="D88" s="189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9"/>
      <c r="Q88" s="169"/>
      <c r="R88" s="169"/>
      <c r="S88" s="169"/>
      <c r="T88" s="169"/>
      <c r="U88" s="169"/>
    </row>
    <row r="89" spans="3:21" s="188" customFormat="1" ht="18.75" hidden="1" customHeight="1" x14ac:dyDescent="0.3">
      <c r="C89" s="189"/>
      <c r="D89" s="189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9"/>
      <c r="Q89" s="169"/>
      <c r="R89" s="169"/>
      <c r="S89" s="169"/>
      <c r="T89" s="169"/>
      <c r="U89" s="169"/>
    </row>
    <row r="90" spans="3:21" s="188" customFormat="1" ht="18.75" hidden="1" customHeight="1" x14ac:dyDescent="0.3">
      <c r="C90" s="189"/>
      <c r="D90" s="189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9"/>
      <c r="Q90" s="169"/>
      <c r="R90" s="169"/>
      <c r="S90" s="169"/>
      <c r="T90" s="169"/>
      <c r="U90" s="169"/>
    </row>
    <row r="91" spans="3:21" s="188" customFormat="1" ht="18.75" hidden="1" customHeight="1" x14ac:dyDescent="0.3">
      <c r="C91" s="189"/>
      <c r="D91" s="189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9"/>
      <c r="Q91" s="169"/>
      <c r="R91" s="169"/>
      <c r="S91" s="169"/>
      <c r="T91" s="169"/>
      <c r="U91" s="169"/>
    </row>
    <row r="92" spans="3:21" s="188" customFormat="1" ht="18.75" hidden="1" customHeight="1" x14ac:dyDescent="0.3">
      <c r="C92" s="189"/>
      <c r="D92" s="189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9"/>
      <c r="Q92" s="169"/>
      <c r="R92" s="169"/>
      <c r="S92" s="169"/>
      <c r="T92" s="169"/>
      <c r="U92" s="169"/>
    </row>
    <row r="93" spans="3:21" s="188" customFormat="1" ht="18.75" hidden="1" customHeight="1" x14ac:dyDescent="0.3">
      <c r="C93" s="189"/>
      <c r="D93" s="189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9"/>
      <c r="Q93" s="169"/>
      <c r="R93" s="169"/>
      <c r="S93" s="169"/>
      <c r="T93" s="169"/>
      <c r="U93" s="169"/>
    </row>
    <row r="94" spans="3:21" s="188" customFormat="1" ht="18.75" hidden="1" customHeight="1" x14ac:dyDescent="0.3">
      <c r="C94" s="189"/>
      <c r="D94" s="189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9"/>
      <c r="Q94" s="169"/>
      <c r="R94" s="169"/>
      <c r="S94" s="169"/>
      <c r="T94" s="169"/>
      <c r="U94" s="169"/>
    </row>
    <row r="95" spans="3:21" s="188" customFormat="1" ht="18.75" hidden="1" customHeight="1" x14ac:dyDescent="0.3">
      <c r="C95" s="189"/>
      <c r="D95" s="189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9"/>
      <c r="Q95" s="169"/>
      <c r="R95" s="169"/>
      <c r="S95" s="169"/>
      <c r="T95" s="169"/>
      <c r="U95" s="169"/>
    </row>
    <row r="96" spans="3:21" s="188" customFormat="1" ht="18.75" hidden="1" customHeight="1" x14ac:dyDescent="0.3">
      <c r="C96" s="189"/>
      <c r="D96" s="189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9"/>
      <c r="Q96" s="169"/>
      <c r="R96" s="169"/>
      <c r="S96" s="169"/>
      <c r="T96" s="169"/>
      <c r="U96" s="169"/>
    </row>
    <row r="97" spans="3:21" s="188" customFormat="1" ht="18.75" hidden="1" customHeight="1" x14ac:dyDescent="0.3">
      <c r="C97" s="189"/>
      <c r="D97" s="189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9"/>
      <c r="Q97" s="169"/>
      <c r="R97" s="169"/>
      <c r="S97" s="169"/>
      <c r="T97" s="169"/>
      <c r="U97" s="169"/>
    </row>
    <row r="98" spans="3:21" s="188" customFormat="1" ht="18.75" hidden="1" customHeight="1" x14ac:dyDescent="0.3">
      <c r="C98" s="189"/>
      <c r="D98" s="189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9"/>
      <c r="Q98" s="169"/>
      <c r="R98" s="169"/>
      <c r="S98" s="169"/>
      <c r="T98" s="169"/>
      <c r="U98" s="169"/>
    </row>
    <row r="99" spans="3:21" s="188" customFormat="1" ht="18.75" hidden="1" customHeight="1" x14ac:dyDescent="0.3">
      <c r="C99" s="189"/>
      <c r="D99" s="189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9"/>
      <c r="Q99" s="169"/>
      <c r="R99" s="169"/>
      <c r="S99" s="169"/>
      <c r="T99" s="169"/>
      <c r="U99" s="169"/>
    </row>
    <row r="100" spans="3:21" s="188" customFormat="1" ht="18.75" hidden="1" customHeight="1" x14ac:dyDescent="0.3">
      <c r="C100" s="189"/>
      <c r="D100" s="189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9"/>
      <c r="Q100" s="169"/>
      <c r="R100" s="169"/>
      <c r="S100" s="169"/>
      <c r="T100" s="169"/>
      <c r="U100" s="169"/>
    </row>
    <row r="101" spans="3:21" s="188" customFormat="1" ht="18.75" hidden="1" customHeight="1" x14ac:dyDescent="0.3">
      <c r="C101" s="189"/>
      <c r="D101" s="189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9"/>
      <c r="Q101" s="169"/>
      <c r="R101" s="169"/>
      <c r="S101" s="169"/>
      <c r="T101" s="169"/>
      <c r="U101" s="169"/>
    </row>
    <row r="102" spans="3:21" s="188" customFormat="1" ht="18.75" hidden="1" customHeight="1" x14ac:dyDescent="0.3">
      <c r="C102" s="189"/>
      <c r="D102" s="189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9"/>
      <c r="Q102" s="169"/>
      <c r="R102" s="169"/>
      <c r="S102" s="169"/>
      <c r="T102" s="169"/>
      <c r="U102" s="169"/>
    </row>
    <row r="103" spans="3:21" s="188" customFormat="1" ht="18.75" hidden="1" customHeight="1" x14ac:dyDescent="0.3">
      <c r="C103" s="189"/>
      <c r="D103" s="189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9"/>
      <c r="Q103" s="169"/>
      <c r="R103" s="169"/>
      <c r="S103" s="169"/>
      <c r="T103" s="169"/>
      <c r="U103" s="169"/>
    </row>
    <row r="104" spans="3:21" s="188" customFormat="1" ht="15" hidden="1" x14ac:dyDescent="0.3">
      <c r="C104" s="189"/>
      <c r="D104" s="189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9"/>
      <c r="Q104" s="169"/>
      <c r="R104" s="169"/>
      <c r="S104" s="169"/>
      <c r="T104" s="169"/>
      <c r="U104" s="169"/>
    </row>
    <row r="105" spans="3:21" s="188" customFormat="1" ht="15" hidden="1" x14ac:dyDescent="0.3">
      <c r="C105" s="189"/>
      <c r="D105" s="189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9"/>
      <c r="Q105" s="169"/>
      <c r="R105" s="169"/>
      <c r="S105" s="169"/>
      <c r="T105" s="169"/>
      <c r="U105" s="169"/>
    </row>
    <row r="106" spans="3:21" s="188" customFormat="1" ht="15" hidden="1" x14ac:dyDescent="0.3">
      <c r="C106" s="189"/>
      <c r="D106" s="189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9"/>
      <c r="Q106" s="169"/>
      <c r="R106" s="169"/>
      <c r="S106" s="169"/>
      <c r="T106" s="169"/>
      <c r="U106" s="169"/>
    </row>
    <row r="107" spans="3:21" s="188" customFormat="1" ht="15" hidden="1" x14ac:dyDescent="0.3">
      <c r="C107" s="189"/>
      <c r="D107" s="189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9"/>
      <c r="Q107" s="169"/>
      <c r="R107" s="169"/>
      <c r="S107" s="169"/>
      <c r="T107" s="169"/>
      <c r="U107" s="169"/>
    </row>
    <row r="108" spans="3:21" s="188" customFormat="1" ht="15" hidden="1" x14ac:dyDescent="0.3">
      <c r="C108" s="189"/>
      <c r="D108" s="189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9"/>
      <c r="Q108" s="169"/>
      <c r="R108" s="169"/>
      <c r="S108" s="169"/>
      <c r="T108" s="169"/>
      <c r="U108" s="169"/>
    </row>
    <row r="109" spans="3:21" s="188" customFormat="1" ht="15" hidden="1" x14ac:dyDescent="0.3">
      <c r="C109" s="189"/>
      <c r="D109" s="189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9"/>
      <c r="Q109" s="169"/>
      <c r="R109" s="169"/>
      <c r="S109" s="169"/>
      <c r="T109" s="169"/>
      <c r="U109" s="169"/>
    </row>
    <row r="110" spans="3:21" s="188" customFormat="1" ht="15" hidden="1" x14ac:dyDescent="0.3">
      <c r="C110" s="189"/>
      <c r="D110" s="189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9"/>
      <c r="Q110" s="169"/>
      <c r="R110" s="169"/>
      <c r="S110" s="169"/>
      <c r="T110" s="169"/>
      <c r="U110" s="169"/>
    </row>
    <row r="111" spans="3:21" s="188" customFormat="1" ht="15" hidden="1" x14ac:dyDescent="0.3">
      <c r="C111" s="189"/>
      <c r="D111" s="189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9"/>
      <c r="Q111" s="169"/>
      <c r="R111" s="169"/>
      <c r="S111" s="169"/>
      <c r="T111" s="169"/>
      <c r="U111" s="169"/>
    </row>
    <row r="112" spans="3:21" s="188" customFormat="1" ht="15" hidden="1" x14ac:dyDescent="0.3">
      <c r="C112" s="189"/>
      <c r="D112" s="18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9"/>
      <c r="Q112" s="169"/>
      <c r="R112" s="169"/>
      <c r="S112" s="169"/>
      <c r="T112" s="169"/>
      <c r="U112" s="169"/>
    </row>
    <row r="113" spans="3:21" s="188" customFormat="1" ht="15" hidden="1" x14ac:dyDescent="0.3">
      <c r="C113" s="189"/>
      <c r="D113" s="189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9"/>
      <c r="Q113" s="169"/>
      <c r="R113" s="169"/>
      <c r="S113" s="169"/>
      <c r="T113" s="169"/>
      <c r="U113" s="169"/>
    </row>
    <row r="114" spans="3:21" s="188" customFormat="1" ht="15" hidden="1" x14ac:dyDescent="0.3">
      <c r="C114" s="189"/>
      <c r="D114" s="189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9"/>
      <c r="Q114" s="169"/>
      <c r="R114" s="169"/>
      <c r="S114" s="169"/>
      <c r="T114" s="169"/>
      <c r="U114" s="169"/>
    </row>
  </sheetData>
  <mergeCells count="8">
    <mergeCell ref="A25:B25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_x000a_Molimo unesite cijeli broj." sqref="C12:D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A7" workbookViewId="0">
      <selection activeCell="A7" sqref="A7:A10"/>
    </sheetView>
  </sheetViews>
  <sheetFormatPr defaultColWidth="0" defaultRowHeight="15" customHeight="1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19" customWidth="1"/>
    <col min="7" max="9" width="13.7109375" style="189" customWidth="1"/>
    <col min="10" max="11" width="13.7109375" style="319" customWidth="1"/>
    <col min="12" max="12" width="11.7109375" style="319" customWidth="1"/>
    <col min="13" max="13" width="13.7109375" style="319" customWidth="1"/>
    <col min="14" max="14" width="3" style="165" customWidth="1"/>
    <col min="15" max="24" width="0" style="165" hidden="1" customWidth="1"/>
    <col min="25" max="16384" width="0" style="169" hidden="1"/>
  </cols>
  <sheetData>
    <row r="1" spans="1:24" s="165" customFormat="1" ht="9.75" customHeight="1" x14ac:dyDescent="0.3">
      <c r="A1" s="163"/>
      <c r="B1" s="163"/>
      <c r="C1" s="164"/>
      <c r="D1" s="164"/>
      <c r="E1" s="164"/>
      <c r="F1" s="310"/>
      <c r="G1" s="164"/>
      <c r="H1" s="164"/>
      <c r="I1" s="164"/>
      <c r="J1" s="329"/>
      <c r="K1" s="329"/>
      <c r="L1" s="329"/>
      <c r="M1" s="329"/>
    </row>
    <row r="2" spans="1:24" ht="20.25" customHeight="1" x14ac:dyDescent="0.3">
      <c r="A2" s="166"/>
      <c r="B2" s="167"/>
      <c r="C2" s="167"/>
      <c r="D2" s="167"/>
      <c r="E2" s="167"/>
      <c r="F2" s="311"/>
      <c r="G2" s="167"/>
      <c r="H2" s="167"/>
      <c r="I2" s="167"/>
      <c r="J2" s="310"/>
      <c r="K2" s="310"/>
      <c r="L2" s="310"/>
      <c r="M2" s="310"/>
      <c r="N2" s="168"/>
      <c r="O2" s="168"/>
    </row>
    <row r="3" spans="1:24" ht="12" customHeight="1" x14ac:dyDescent="0.3">
      <c r="A3" s="170"/>
      <c r="B3" s="171"/>
      <c r="C3" s="171"/>
      <c r="D3" s="171"/>
      <c r="E3" s="171"/>
      <c r="F3" s="312"/>
      <c r="G3" s="171"/>
      <c r="H3" s="171"/>
      <c r="I3" s="171"/>
      <c r="J3" s="312"/>
      <c r="K3" s="312"/>
      <c r="L3" s="312"/>
      <c r="M3" s="312"/>
    </row>
    <row r="4" spans="1:24" s="165" customFormat="1" ht="19.5" customHeight="1" x14ac:dyDescent="0.3">
      <c r="A4" s="1417" t="s">
        <v>154</v>
      </c>
      <c r="B4" s="1417"/>
      <c r="C4" s="1417"/>
      <c r="D4" s="1417"/>
      <c r="E4" s="1417"/>
      <c r="F4" s="1417"/>
      <c r="G4" s="1417"/>
      <c r="H4" s="1417"/>
      <c r="I4" s="1417"/>
      <c r="J4" s="1417"/>
      <c r="K4" s="259"/>
      <c r="L4" s="259"/>
      <c r="M4" s="259"/>
    </row>
    <row r="5" spans="1:24" s="165" customFormat="1" ht="19.5" customHeight="1" x14ac:dyDescent="0.3">
      <c r="A5" s="1404" t="s">
        <v>153</v>
      </c>
      <c r="B5" s="1155"/>
      <c r="C5" s="1155"/>
      <c r="D5" s="1155"/>
      <c r="E5" s="1155"/>
      <c r="F5" s="1155"/>
      <c r="G5" s="1155"/>
      <c r="H5" s="1155"/>
      <c r="I5" s="1155"/>
      <c r="J5" s="1155"/>
      <c r="K5" s="257"/>
      <c r="L5" s="257"/>
      <c r="M5" s="257"/>
    </row>
    <row r="6" spans="1:24" s="165" customFormat="1" ht="16.5" customHeight="1" x14ac:dyDescent="0.3">
      <c r="A6" s="172"/>
      <c r="B6" s="172"/>
      <c r="C6" s="172"/>
      <c r="D6" s="172"/>
      <c r="E6" s="172"/>
      <c r="F6" s="313"/>
      <c r="G6" s="172"/>
      <c r="H6" s="172"/>
      <c r="I6" s="172"/>
      <c r="J6" s="313"/>
      <c r="K6" s="313"/>
      <c r="L6" s="313"/>
      <c r="M6" s="313"/>
    </row>
    <row r="7" spans="1:24" s="173" customFormat="1" ht="17.25" customHeight="1" x14ac:dyDescent="0.25">
      <c r="A7" s="1405" t="s">
        <v>106</v>
      </c>
      <c r="B7" s="1407" t="s">
        <v>107</v>
      </c>
      <c r="C7" s="1409" t="s">
        <v>118</v>
      </c>
      <c r="D7" s="1410"/>
      <c r="E7" s="1410"/>
      <c r="F7" s="1410"/>
      <c r="G7" s="1410"/>
      <c r="H7" s="1410"/>
      <c r="I7" s="1410"/>
      <c r="J7" s="1411"/>
      <c r="K7" s="428"/>
      <c r="L7" s="428"/>
      <c r="M7" s="428"/>
    </row>
    <row r="8" spans="1:24" s="174" customFormat="1" ht="16.5" customHeight="1" x14ac:dyDescent="0.25">
      <c r="A8" s="1406"/>
      <c r="B8" s="1408"/>
      <c r="C8" s="1408" t="s">
        <v>93</v>
      </c>
      <c r="D8" s="1412"/>
      <c r="E8" s="1412"/>
      <c r="F8" s="1412"/>
      <c r="G8" s="1413" t="s">
        <v>52</v>
      </c>
      <c r="H8" s="1413"/>
      <c r="I8" s="1414"/>
      <c r="J8" s="1415"/>
      <c r="K8" s="429"/>
      <c r="L8" s="429"/>
      <c r="M8" s="429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74" customFormat="1" ht="17.25" customHeight="1" x14ac:dyDescent="0.25">
      <c r="A9" s="1406"/>
      <c r="B9" s="1408"/>
      <c r="C9" s="1412"/>
      <c r="D9" s="1412"/>
      <c r="E9" s="1412"/>
      <c r="F9" s="1412"/>
      <c r="G9" s="1413"/>
      <c r="H9" s="1413"/>
      <c r="I9" s="1414"/>
      <c r="J9" s="1415"/>
      <c r="K9" s="429"/>
      <c r="L9" s="429"/>
      <c r="M9" s="429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4" customFormat="1" ht="28.5" customHeight="1" x14ac:dyDescent="0.25">
      <c r="A10" s="1406"/>
      <c r="B10" s="1408"/>
      <c r="C10" s="222" t="s">
        <v>119</v>
      </c>
      <c r="D10" s="222" t="s">
        <v>120</v>
      </c>
      <c r="E10" s="222" t="s">
        <v>121</v>
      </c>
      <c r="F10" s="426" t="s">
        <v>122</v>
      </c>
      <c r="G10" s="222" t="s">
        <v>119</v>
      </c>
      <c r="H10" s="222" t="s">
        <v>120</v>
      </c>
      <c r="I10" s="222" t="s">
        <v>121</v>
      </c>
      <c r="J10" s="427" t="s">
        <v>123</v>
      </c>
      <c r="K10" s="430"/>
      <c r="L10" s="430"/>
      <c r="M10" s="430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5">
        <v>6</v>
      </c>
      <c r="G11" s="194">
        <v>7</v>
      </c>
      <c r="H11" s="194">
        <v>8</v>
      </c>
      <c r="I11" s="194">
        <v>9</v>
      </c>
      <c r="J11" s="331">
        <v>10</v>
      </c>
      <c r="K11" s="337"/>
      <c r="L11" s="337"/>
      <c r="M11" s="337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6.5" customHeight="1" x14ac:dyDescent="0.3">
      <c r="A12" s="196" t="s">
        <v>4</v>
      </c>
      <c r="B12" s="211" t="s">
        <v>5</v>
      </c>
      <c r="C12" s="197">
        <v>9672434.2302999981</v>
      </c>
      <c r="D12" s="197">
        <v>227817.36000000002</v>
      </c>
      <c r="E12" s="361">
        <v>281113.25000000006</v>
      </c>
      <c r="F12" s="316">
        <v>9619138.3402999975</v>
      </c>
      <c r="G12" s="197">
        <v>498198.60009999998</v>
      </c>
      <c r="H12" s="197">
        <v>30356.840000000004</v>
      </c>
      <c r="I12" s="197">
        <v>0</v>
      </c>
      <c r="J12" s="332">
        <v>528555.44010000001</v>
      </c>
      <c r="K12" s="338">
        <f>SUM(G12+H12)</f>
        <v>528555.44010000001</v>
      </c>
      <c r="L12" s="361">
        <v>0</v>
      </c>
      <c r="M12" s="338"/>
    </row>
    <row r="13" spans="1:24" ht="16.5" customHeight="1" x14ac:dyDescent="0.3">
      <c r="A13" s="198" t="s">
        <v>6</v>
      </c>
      <c r="B13" s="212" t="s">
        <v>7</v>
      </c>
      <c r="C13" s="197">
        <v>1359088.6360000002</v>
      </c>
      <c r="D13" s="197">
        <v>0</v>
      </c>
      <c r="E13" s="361">
        <v>0</v>
      </c>
      <c r="F13" s="316">
        <v>1359088.6360000002</v>
      </c>
      <c r="G13" s="197">
        <v>65078.16</v>
      </c>
      <c r="H13" s="197">
        <v>0</v>
      </c>
      <c r="I13" s="197">
        <v>0</v>
      </c>
      <c r="J13" s="332">
        <v>65078.16</v>
      </c>
      <c r="K13" s="338">
        <f t="shared" ref="K13:K29" si="0">SUM(G13+H13)</f>
        <v>65078.16</v>
      </c>
      <c r="L13" s="361">
        <v>0</v>
      </c>
      <c r="M13" s="338"/>
    </row>
    <row r="14" spans="1:24" ht="16.5" customHeight="1" x14ac:dyDescent="0.3">
      <c r="A14" s="196" t="s">
        <v>8</v>
      </c>
      <c r="B14" s="212" t="s">
        <v>9</v>
      </c>
      <c r="C14" s="197">
        <v>18218215.890299998</v>
      </c>
      <c r="D14" s="197">
        <v>0</v>
      </c>
      <c r="E14" s="361">
        <v>15416.09</v>
      </c>
      <c r="F14" s="316">
        <v>18202799.800299998</v>
      </c>
      <c r="G14" s="197">
        <v>1694215.8857000007</v>
      </c>
      <c r="H14" s="197">
        <v>0</v>
      </c>
      <c r="I14" s="197">
        <v>0</v>
      </c>
      <c r="J14" s="332">
        <v>1694215.8857000007</v>
      </c>
      <c r="K14" s="338">
        <f t="shared" si="0"/>
        <v>1694215.8857000007</v>
      </c>
      <c r="L14" s="361">
        <v>15416.09</v>
      </c>
      <c r="M14" s="338"/>
    </row>
    <row r="15" spans="1:24" ht="16.5" customHeight="1" x14ac:dyDescent="0.3">
      <c r="A15" s="198" t="s">
        <v>10</v>
      </c>
      <c r="B15" s="212" t="s">
        <v>11</v>
      </c>
      <c r="C15" s="197">
        <v>0</v>
      </c>
      <c r="D15" s="197">
        <v>0</v>
      </c>
      <c r="E15" s="361">
        <v>0</v>
      </c>
      <c r="F15" s="316">
        <v>0</v>
      </c>
      <c r="G15" s="197">
        <v>0</v>
      </c>
      <c r="H15" s="197">
        <v>0</v>
      </c>
      <c r="I15" s="197">
        <v>0</v>
      </c>
      <c r="J15" s="332">
        <v>0</v>
      </c>
      <c r="K15" s="338">
        <f t="shared" si="0"/>
        <v>0</v>
      </c>
      <c r="L15" s="361">
        <v>0</v>
      </c>
      <c r="M15" s="338"/>
    </row>
    <row r="16" spans="1:24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1">
        <v>0</v>
      </c>
      <c r="F16" s="316">
        <v>0</v>
      </c>
      <c r="G16" s="197">
        <v>0</v>
      </c>
      <c r="H16" s="197">
        <v>0</v>
      </c>
      <c r="I16" s="197">
        <v>0</v>
      </c>
      <c r="J16" s="332">
        <v>0</v>
      </c>
      <c r="K16" s="338">
        <f t="shared" si="0"/>
        <v>0</v>
      </c>
      <c r="L16" s="361">
        <v>0</v>
      </c>
      <c r="M16" s="338"/>
    </row>
    <row r="17" spans="1:24" ht="16.5" customHeight="1" x14ac:dyDescent="0.3">
      <c r="A17" s="198" t="s">
        <v>14</v>
      </c>
      <c r="B17" s="212" t="s">
        <v>15</v>
      </c>
      <c r="C17" s="197">
        <v>0</v>
      </c>
      <c r="D17" s="197">
        <v>0</v>
      </c>
      <c r="E17" s="361">
        <v>0</v>
      </c>
      <c r="F17" s="316">
        <v>0</v>
      </c>
      <c r="G17" s="197">
        <v>0</v>
      </c>
      <c r="H17" s="197">
        <v>0</v>
      </c>
      <c r="I17" s="197">
        <v>0</v>
      </c>
      <c r="J17" s="332">
        <v>0</v>
      </c>
      <c r="K17" s="338">
        <f t="shared" si="0"/>
        <v>0</v>
      </c>
      <c r="L17" s="361">
        <v>0</v>
      </c>
      <c r="M17" s="338"/>
    </row>
    <row r="18" spans="1:24" ht="16.5" customHeight="1" x14ac:dyDescent="0.3">
      <c r="A18" s="196" t="s">
        <v>16</v>
      </c>
      <c r="B18" s="212" t="s">
        <v>17</v>
      </c>
      <c r="C18" s="197">
        <v>57661.149999999994</v>
      </c>
      <c r="D18" s="197">
        <v>0</v>
      </c>
      <c r="E18" s="361">
        <v>0</v>
      </c>
      <c r="F18" s="316">
        <v>57661.149999999994</v>
      </c>
      <c r="G18" s="197">
        <v>4096.0200000000004</v>
      </c>
      <c r="H18" s="197">
        <v>0</v>
      </c>
      <c r="I18" s="197">
        <v>0</v>
      </c>
      <c r="J18" s="332">
        <v>4096.0200000000004</v>
      </c>
      <c r="K18" s="338">
        <f t="shared" si="0"/>
        <v>4096.0200000000004</v>
      </c>
      <c r="L18" s="361">
        <v>0</v>
      </c>
      <c r="M18" s="338"/>
    </row>
    <row r="19" spans="1:24" ht="16.5" customHeight="1" x14ac:dyDescent="0.3">
      <c r="A19" s="198" t="s">
        <v>18</v>
      </c>
      <c r="B19" s="212" t="s">
        <v>19</v>
      </c>
      <c r="C19" s="197">
        <v>2122445.9498000001</v>
      </c>
      <c r="D19" s="197">
        <v>0</v>
      </c>
      <c r="E19" s="361">
        <v>1363.92</v>
      </c>
      <c r="F19" s="316">
        <v>2121082.0298000001</v>
      </c>
      <c r="G19" s="197">
        <v>304835.28000000003</v>
      </c>
      <c r="H19" s="197">
        <v>0</v>
      </c>
      <c r="I19" s="197">
        <v>0</v>
      </c>
      <c r="J19" s="332">
        <v>304835.28000000003</v>
      </c>
      <c r="K19" s="338">
        <f t="shared" si="0"/>
        <v>304835.28000000003</v>
      </c>
      <c r="L19" s="361">
        <v>1363.92</v>
      </c>
      <c r="M19" s="338"/>
    </row>
    <row r="20" spans="1:24" ht="16.5" customHeight="1" x14ac:dyDescent="0.3">
      <c r="A20" s="196" t="s">
        <v>20</v>
      </c>
      <c r="B20" s="212" t="s">
        <v>21</v>
      </c>
      <c r="C20" s="197">
        <v>3230775.5595</v>
      </c>
      <c r="D20" s="197">
        <v>18316.190000000002</v>
      </c>
      <c r="E20" s="361">
        <v>647.1</v>
      </c>
      <c r="F20" s="316">
        <v>3248444.6494999998</v>
      </c>
      <c r="G20" s="197">
        <v>91130.079999999987</v>
      </c>
      <c r="H20" s="197">
        <v>0</v>
      </c>
      <c r="I20" s="197">
        <v>0</v>
      </c>
      <c r="J20" s="332">
        <v>91130.079999999987</v>
      </c>
      <c r="K20" s="338">
        <f t="shared" si="0"/>
        <v>91130.079999999987</v>
      </c>
      <c r="L20" s="361">
        <v>647.1</v>
      </c>
      <c r="M20" s="338"/>
    </row>
    <row r="21" spans="1:24" ht="16.5" customHeight="1" x14ac:dyDescent="0.3">
      <c r="A21" s="198" t="s">
        <v>22</v>
      </c>
      <c r="B21" s="212" t="s">
        <v>23</v>
      </c>
      <c r="C21" s="197">
        <v>41542386.993599996</v>
      </c>
      <c r="D21" s="197">
        <v>0</v>
      </c>
      <c r="E21" s="361">
        <v>4460.5600000000004</v>
      </c>
      <c r="F21" s="316">
        <v>41537926.433599994</v>
      </c>
      <c r="G21" s="197">
        <v>2462301.6660000002</v>
      </c>
      <c r="H21" s="197">
        <v>0</v>
      </c>
      <c r="I21" s="197">
        <v>0</v>
      </c>
      <c r="J21" s="332">
        <v>2462301.6660000002</v>
      </c>
      <c r="K21" s="338">
        <f t="shared" si="0"/>
        <v>2462301.6660000002</v>
      </c>
      <c r="L21" s="361">
        <v>4460.5600000000004</v>
      </c>
      <c r="M21" s="338"/>
    </row>
    <row r="22" spans="1:24" s="178" customFormat="1" ht="16.5" customHeight="1" x14ac:dyDescent="0.3">
      <c r="A22" s="196" t="s">
        <v>24</v>
      </c>
      <c r="B22" s="212" t="s">
        <v>25</v>
      </c>
      <c r="C22" s="197">
        <v>0</v>
      </c>
      <c r="D22" s="197">
        <v>0</v>
      </c>
      <c r="E22" s="361">
        <v>0</v>
      </c>
      <c r="F22" s="316">
        <v>0</v>
      </c>
      <c r="G22" s="197">
        <v>0</v>
      </c>
      <c r="H22" s="197">
        <v>0</v>
      </c>
      <c r="I22" s="197">
        <v>0</v>
      </c>
      <c r="J22" s="332">
        <v>0</v>
      </c>
      <c r="K22" s="338">
        <f t="shared" si="0"/>
        <v>0</v>
      </c>
      <c r="L22" s="361">
        <v>0</v>
      </c>
      <c r="M22" s="338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6.5" customHeight="1" x14ac:dyDescent="0.3">
      <c r="A23" s="198" t="s">
        <v>26</v>
      </c>
      <c r="B23" s="212" t="s">
        <v>27</v>
      </c>
      <c r="C23" s="197">
        <v>0</v>
      </c>
      <c r="D23" s="197">
        <v>0</v>
      </c>
      <c r="E23" s="361">
        <v>0</v>
      </c>
      <c r="F23" s="316">
        <v>0</v>
      </c>
      <c r="G23" s="197">
        <v>0</v>
      </c>
      <c r="H23" s="197">
        <v>0</v>
      </c>
      <c r="I23" s="197">
        <v>0</v>
      </c>
      <c r="J23" s="332">
        <v>0</v>
      </c>
      <c r="K23" s="338">
        <f t="shared" si="0"/>
        <v>0</v>
      </c>
      <c r="L23" s="361">
        <v>0</v>
      </c>
      <c r="M23" s="338"/>
    </row>
    <row r="24" spans="1:24" ht="16.5" customHeight="1" x14ac:dyDescent="0.3">
      <c r="A24" s="196" t="s">
        <v>28</v>
      </c>
      <c r="B24" s="212" t="s">
        <v>115</v>
      </c>
      <c r="C24" s="197">
        <v>857578.02999999991</v>
      </c>
      <c r="D24" s="197">
        <v>41317.769999999997</v>
      </c>
      <c r="E24" s="361">
        <v>102325.07</v>
      </c>
      <c r="F24" s="316">
        <v>796570.73</v>
      </c>
      <c r="G24" s="197">
        <v>0</v>
      </c>
      <c r="H24" s="197">
        <v>0</v>
      </c>
      <c r="I24" s="197">
        <v>0</v>
      </c>
      <c r="J24" s="332">
        <v>0</v>
      </c>
      <c r="K24" s="338">
        <f t="shared" si="0"/>
        <v>0</v>
      </c>
      <c r="L24" s="361">
        <v>102325.07</v>
      </c>
      <c r="M24" s="338"/>
    </row>
    <row r="25" spans="1:24" ht="16.5" customHeight="1" x14ac:dyDescent="0.3">
      <c r="A25" s="198" t="s">
        <v>30</v>
      </c>
      <c r="B25" s="212" t="s">
        <v>31</v>
      </c>
      <c r="C25" s="197">
        <v>805592.21019999997</v>
      </c>
      <c r="D25" s="197">
        <v>0</v>
      </c>
      <c r="E25" s="361">
        <v>563533.13</v>
      </c>
      <c r="F25" s="316">
        <v>242059.08019999997</v>
      </c>
      <c r="G25" s="197">
        <v>0</v>
      </c>
      <c r="H25" s="197">
        <v>0</v>
      </c>
      <c r="I25" s="197">
        <v>0</v>
      </c>
      <c r="J25" s="332">
        <v>0</v>
      </c>
      <c r="K25" s="338">
        <f t="shared" si="0"/>
        <v>0</v>
      </c>
      <c r="L25" s="361">
        <v>563533.13</v>
      </c>
      <c r="M25" s="338"/>
    </row>
    <row r="26" spans="1:24" ht="16.5" customHeight="1" x14ac:dyDescent="0.3">
      <c r="A26" s="196" t="s">
        <v>32</v>
      </c>
      <c r="B26" s="212" t="s">
        <v>116</v>
      </c>
      <c r="C26" s="197">
        <v>3593.2617999999993</v>
      </c>
      <c r="D26" s="197">
        <v>0</v>
      </c>
      <c r="E26" s="361">
        <v>0</v>
      </c>
      <c r="F26" s="316">
        <v>3593.2617999999993</v>
      </c>
      <c r="G26" s="197">
        <v>10957.04</v>
      </c>
      <c r="H26" s="197">
        <v>0</v>
      </c>
      <c r="I26" s="197">
        <v>0</v>
      </c>
      <c r="J26" s="332">
        <v>10957.04</v>
      </c>
      <c r="K26" s="338">
        <f t="shared" si="0"/>
        <v>10957.04</v>
      </c>
      <c r="L26" s="361">
        <v>0</v>
      </c>
      <c r="M26" s="338"/>
    </row>
    <row r="27" spans="1:24" ht="16.5" customHeight="1" x14ac:dyDescent="0.3">
      <c r="A27" s="198" t="s">
        <v>34</v>
      </c>
      <c r="B27" s="212" t="s">
        <v>35</v>
      </c>
      <c r="C27" s="197">
        <v>171307.96000000002</v>
      </c>
      <c r="D27" s="197">
        <v>0</v>
      </c>
      <c r="E27" s="361">
        <v>401.21</v>
      </c>
      <c r="F27" s="316">
        <v>170906.75000000003</v>
      </c>
      <c r="G27" s="197">
        <v>579.45000000000005</v>
      </c>
      <c r="H27" s="197">
        <v>0</v>
      </c>
      <c r="I27" s="197">
        <v>0</v>
      </c>
      <c r="J27" s="332">
        <v>579.45000000000005</v>
      </c>
      <c r="K27" s="338">
        <f t="shared" si="0"/>
        <v>579.45000000000005</v>
      </c>
      <c r="L27" s="361">
        <v>401.21</v>
      </c>
      <c r="M27" s="338"/>
    </row>
    <row r="28" spans="1:24" ht="16.5" customHeight="1" x14ac:dyDescent="0.3">
      <c r="A28" s="196" t="s">
        <v>36</v>
      </c>
      <c r="B28" s="212" t="s">
        <v>37</v>
      </c>
      <c r="C28" s="197">
        <v>0</v>
      </c>
      <c r="D28" s="197">
        <v>0</v>
      </c>
      <c r="E28" s="361">
        <v>0</v>
      </c>
      <c r="F28" s="316">
        <v>0</v>
      </c>
      <c r="G28" s="197">
        <v>0</v>
      </c>
      <c r="H28" s="197">
        <v>0</v>
      </c>
      <c r="I28" s="197">
        <v>0</v>
      </c>
      <c r="J28" s="332">
        <v>0</v>
      </c>
      <c r="K28" s="338">
        <f t="shared" si="0"/>
        <v>0</v>
      </c>
      <c r="L28" s="361">
        <v>0</v>
      </c>
      <c r="M28" s="338"/>
    </row>
    <row r="29" spans="1:24" ht="16.5" customHeight="1" x14ac:dyDescent="0.3">
      <c r="A29" s="198" t="s">
        <v>38</v>
      </c>
      <c r="B29" s="212" t="s">
        <v>39</v>
      </c>
      <c r="C29" s="197">
        <v>5276.88</v>
      </c>
      <c r="D29" s="197">
        <v>0</v>
      </c>
      <c r="E29" s="361">
        <v>0</v>
      </c>
      <c r="F29" s="316">
        <v>5276.88</v>
      </c>
      <c r="G29" s="197">
        <v>0</v>
      </c>
      <c r="H29" s="197">
        <v>0</v>
      </c>
      <c r="I29" s="197">
        <v>0</v>
      </c>
      <c r="J29" s="332">
        <v>0</v>
      </c>
      <c r="K29" s="338">
        <f t="shared" si="0"/>
        <v>0</v>
      </c>
      <c r="L29" s="361">
        <v>0</v>
      </c>
      <c r="M29" s="338"/>
    </row>
    <row r="30" spans="1:24" ht="19.5" customHeight="1" x14ac:dyDescent="0.3">
      <c r="A30" s="1138" t="s">
        <v>40</v>
      </c>
      <c r="B30" s="1140"/>
      <c r="C30" s="199">
        <v>78046356.751499981</v>
      </c>
      <c r="D30" s="199">
        <v>287451.32</v>
      </c>
      <c r="E30" s="199">
        <v>969260.33000000007</v>
      </c>
      <c r="F30" s="317">
        <v>77364547.741500005</v>
      </c>
      <c r="G30" s="199">
        <v>5131392.1818000013</v>
      </c>
      <c r="H30" s="199">
        <v>30356.840000000004</v>
      </c>
      <c r="I30" s="199">
        <v>0</v>
      </c>
      <c r="J30" s="333">
        <v>5161749.0218000012</v>
      </c>
      <c r="K30" s="431">
        <f>SUM(K12:K29)</f>
        <v>5161749.0218000012</v>
      </c>
      <c r="L30" s="339"/>
      <c r="M30" s="339"/>
    </row>
    <row r="31" spans="1:24" s="181" customFormat="1" ht="8.25" customHeight="1" x14ac:dyDescent="0.3">
      <c r="A31" s="179"/>
      <c r="B31" s="179"/>
      <c r="C31" s="180"/>
      <c r="D31" s="180"/>
      <c r="E31" s="180"/>
      <c r="F31" s="318"/>
      <c r="G31" s="180"/>
      <c r="H31" s="180"/>
      <c r="I31" s="180"/>
      <c r="J31" s="318"/>
      <c r="K31" s="318"/>
      <c r="L31" s="318"/>
      <c r="M31" s="318"/>
    </row>
    <row r="32" spans="1:24" ht="19.5" customHeight="1" x14ac:dyDescent="0.3">
      <c r="A32" s="163"/>
      <c r="B32" s="163"/>
      <c r="C32" s="164"/>
      <c r="D32" s="164"/>
      <c r="E32" s="164"/>
      <c r="F32" s="310"/>
      <c r="G32" s="164"/>
      <c r="H32" s="164"/>
      <c r="I32" s="164"/>
      <c r="J32" s="310"/>
      <c r="K32" s="310"/>
      <c r="L32" s="310"/>
      <c r="M32" s="310"/>
    </row>
    <row r="33" spans="1:13" ht="18" hidden="1" customHeight="1" x14ac:dyDescent="0.3">
      <c r="A33" s="182"/>
      <c r="B33" s="183"/>
      <c r="C33" s="184"/>
      <c r="D33" s="184"/>
      <c r="E33" s="1141"/>
      <c r="F33" s="1142"/>
      <c r="G33" s="185"/>
      <c r="H33" s="184"/>
      <c r="I33" s="1143"/>
      <c r="J33" s="1143"/>
      <c r="K33" s="258"/>
      <c r="L33" s="258"/>
      <c r="M33" s="258"/>
    </row>
    <row r="34" spans="1:13" ht="15.75" hidden="1" customHeight="1" x14ac:dyDescent="0.3">
      <c r="A34" s="163"/>
      <c r="B34" s="186"/>
      <c r="C34" s="164"/>
      <c r="D34" s="164"/>
      <c r="E34" s="1144"/>
      <c r="F34" s="1145"/>
      <c r="G34" s="187"/>
      <c r="H34" s="164"/>
      <c r="I34" s="1144"/>
      <c r="J34" s="1145"/>
      <c r="K34" s="340"/>
      <c r="L34" s="340"/>
      <c r="M34" s="340"/>
    </row>
    <row r="35" spans="1:13" ht="18.75" hidden="1" customHeight="1" x14ac:dyDescent="0.3">
      <c r="A35" s="163"/>
      <c r="B35" s="163"/>
      <c r="C35" s="164"/>
      <c r="D35" s="164"/>
      <c r="E35" s="164"/>
      <c r="F35" s="310"/>
      <c r="G35" s="164"/>
      <c r="H35" s="164"/>
      <c r="I35" s="164"/>
      <c r="J35" s="310"/>
      <c r="K35" s="310"/>
      <c r="L35" s="310"/>
      <c r="M35" s="310"/>
    </row>
    <row r="36" spans="1:13" ht="18.75" hidden="1" customHeight="1" x14ac:dyDescent="0.3">
      <c r="A36" s="163"/>
      <c r="B36" s="163"/>
      <c r="C36" s="164"/>
      <c r="D36" s="164"/>
      <c r="E36" s="164"/>
      <c r="F36" s="310"/>
      <c r="G36" s="164"/>
      <c r="H36" s="164"/>
      <c r="I36" s="164"/>
      <c r="J36" s="310"/>
      <c r="K36" s="310"/>
      <c r="L36" s="310"/>
      <c r="M36" s="310"/>
    </row>
    <row r="37" spans="1:13" ht="18.75" hidden="1" customHeight="1" x14ac:dyDescent="0.3">
      <c r="A37" s="163"/>
      <c r="B37" s="163"/>
      <c r="C37" s="164"/>
      <c r="D37" s="164"/>
      <c r="E37" s="164"/>
      <c r="F37" s="310"/>
      <c r="G37" s="164"/>
      <c r="H37" s="164"/>
      <c r="I37" s="164"/>
      <c r="J37" s="310"/>
      <c r="K37" s="310"/>
      <c r="L37" s="310"/>
      <c r="M37" s="310"/>
    </row>
    <row r="38" spans="1:13" ht="18.75" hidden="1" customHeight="1" x14ac:dyDescent="0.3">
      <c r="A38" s="163"/>
      <c r="B38" s="163"/>
      <c r="C38" s="164"/>
      <c r="D38" s="164"/>
      <c r="E38" s="164"/>
      <c r="F38" s="310"/>
      <c r="G38" s="164"/>
      <c r="H38" s="164"/>
      <c r="I38" s="164"/>
      <c r="J38" s="310"/>
      <c r="K38" s="310"/>
      <c r="L38" s="310"/>
      <c r="M38" s="310"/>
    </row>
    <row r="39" spans="1:13" ht="18.75" hidden="1" customHeight="1" x14ac:dyDescent="0.3">
      <c r="A39" s="163"/>
      <c r="B39" s="163"/>
      <c r="C39" s="164"/>
      <c r="D39" s="164"/>
      <c r="E39" s="164"/>
      <c r="F39" s="310"/>
      <c r="G39" s="164"/>
      <c r="H39" s="164"/>
      <c r="I39" s="164"/>
      <c r="J39" s="310"/>
      <c r="K39" s="310"/>
      <c r="L39" s="310"/>
      <c r="M39" s="310"/>
    </row>
    <row r="40" spans="1:13" ht="18.75" hidden="1" customHeight="1" x14ac:dyDescent="0.3">
      <c r="A40" s="163"/>
      <c r="B40" s="163"/>
      <c r="C40" s="164"/>
      <c r="D40" s="164"/>
      <c r="E40" s="164"/>
      <c r="F40" s="310"/>
      <c r="G40" s="164"/>
      <c r="H40" s="164"/>
      <c r="I40" s="164"/>
      <c r="J40" s="310"/>
      <c r="K40" s="310"/>
      <c r="L40" s="310"/>
      <c r="M40" s="310"/>
    </row>
    <row r="41" spans="1:13" ht="18.75" hidden="1" customHeight="1" x14ac:dyDescent="0.3">
      <c r="A41" s="163"/>
      <c r="B41" s="163"/>
      <c r="C41" s="164"/>
      <c r="D41" s="164"/>
      <c r="E41" s="164"/>
      <c r="F41" s="310"/>
      <c r="G41" s="164"/>
      <c r="H41" s="164"/>
      <c r="I41" s="164"/>
      <c r="J41" s="310"/>
      <c r="K41" s="310"/>
      <c r="L41" s="310"/>
      <c r="M41" s="310"/>
    </row>
    <row r="42" spans="1:13" ht="18.75" hidden="1" customHeight="1" x14ac:dyDescent="0.3">
      <c r="A42" s="163"/>
      <c r="B42" s="163"/>
      <c r="C42" s="164"/>
      <c r="D42" s="164"/>
      <c r="E42" s="164"/>
      <c r="F42" s="310"/>
      <c r="G42" s="164"/>
      <c r="H42" s="164"/>
      <c r="I42" s="164"/>
      <c r="J42" s="310"/>
      <c r="K42" s="310"/>
      <c r="L42" s="310"/>
      <c r="M42" s="310"/>
    </row>
    <row r="43" spans="1:13" ht="18.75" hidden="1" customHeight="1" x14ac:dyDescent="0.3">
      <c r="A43" s="163"/>
      <c r="B43" s="163"/>
      <c r="C43" s="164"/>
      <c r="D43" s="164"/>
      <c r="E43" s="164"/>
      <c r="F43" s="310"/>
      <c r="G43" s="164"/>
      <c r="H43" s="164"/>
      <c r="I43" s="164"/>
      <c r="J43" s="310"/>
      <c r="K43" s="310"/>
      <c r="L43" s="310"/>
      <c r="M43" s="310"/>
    </row>
    <row r="44" spans="1:13" ht="18.75" hidden="1" customHeight="1" x14ac:dyDescent="0.3">
      <c r="A44" s="163"/>
      <c r="B44" s="163"/>
      <c r="C44" s="164"/>
      <c r="D44" s="164"/>
      <c r="E44" s="164"/>
      <c r="F44" s="310"/>
      <c r="G44" s="164"/>
      <c r="H44" s="164"/>
      <c r="I44" s="164"/>
      <c r="J44" s="310"/>
      <c r="K44" s="310"/>
      <c r="L44" s="310"/>
      <c r="M44" s="310"/>
    </row>
    <row r="45" spans="1:13" ht="18.75" hidden="1" customHeight="1" x14ac:dyDescent="0.3">
      <c r="A45" s="163"/>
      <c r="B45" s="163"/>
      <c r="C45" s="164"/>
      <c r="D45" s="164"/>
      <c r="E45" s="164"/>
      <c r="F45" s="310"/>
      <c r="G45" s="164"/>
      <c r="H45" s="164"/>
      <c r="I45" s="164"/>
      <c r="J45" s="310"/>
      <c r="K45" s="310"/>
      <c r="L45" s="310"/>
      <c r="M45" s="310"/>
    </row>
    <row r="46" spans="1:13" ht="18.75" hidden="1" customHeight="1" x14ac:dyDescent="0.3">
      <c r="A46" s="163"/>
      <c r="B46" s="163"/>
      <c r="C46" s="164"/>
      <c r="D46" s="164"/>
      <c r="E46" s="164"/>
      <c r="F46" s="310"/>
      <c r="G46" s="164"/>
      <c r="H46" s="164"/>
      <c r="I46" s="164"/>
      <c r="J46" s="310"/>
      <c r="K46" s="310"/>
      <c r="L46" s="310"/>
      <c r="M46" s="310"/>
    </row>
    <row r="47" spans="1:13" ht="18.75" hidden="1" customHeight="1" x14ac:dyDescent="0.3">
      <c r="A47" s="163"/>
      <c r="B47" s="163"/>
      <c r="C47" s="164"/>
      <c r="D47" s="164"/>
      <c r="E47" s="164"/>
      <c r="F47" s="310"/>
      <c r="G47" s="164"/>
      <c r="H47" s="164"/>
      <c r="I47" s="164"/>
      <c r="J47" s="310"/>
      <c r="K47" s="310"/>
      <c r="L47" s="310"/>
      <c r="M47" s="310"/>
    </row>
    <row r="48" spans="1:13" ht="18.75" hidden="1" customHeight="1" x14ac:dyDescent="0.3">
      <c r="A48" s="163"/>
      <c r="B48" s="163"/>
      <c r="C48" s="164"/>
      <c r="D48" s="164"/>
      <c r="E48" s="164"/>
      <c r="F48" s="310"/>
      <c r="G48" s="164"/>
      <c r="H48" s="164"/>
      <c r="I48" s="164"/>
      <c r="J48" s="310"/>
      <c r="K48" s="310"/>
      <c r="L48" s="310"/>
      <c r="M48" s="310"/>
    </row>
    <row r="49" spans="1:13" ht="18.75" hidden="1" customHeight="1" x14ac:dyDescent="0.3">
      <c r="A49" s="163"/>
      <c r="B49" s="163"/>
      <c r="C49" s="164"/>
      <c r="D49" s="164"/>
      <c r="E49" s="164"/>
      <c r="F49" s="310"/>
      <c r="G49" s="164"/>
      <c r="H49" s="164"/>
      <c r="I49" s="164"/>
      <c r="J49" s="310"/>
      <c r="K49" s="310"/>
      <c r="L49" s="310"/>
      <c r="M49" s="310"/>
    </row>
    <row r="50" spans="1:13" ht="18.75" hidden="1" customHeight="1" x14ac:dyDescent="0.3">
      <c r="A50" s="163"/>
      <c r="B50" s="163"/>
      <c r="C50" s="164"/>
      <c r="D50" s="164"/>
      <c r="E50" s="164"/>
      <c r="F50" s="310"/>
      <c r="G50" s="164"/>
      <c r="H50" s="164"/>
      <c r="I50" s="164"/>
      <c r="J50" s="310"/>
      <c r="K50" s="310"/>
      <c r="L50" s="310"/>
      <c r="M50" s="310"/>
    </row>
    <row r="51" spans="1:13" ht="18.75" hidden="1" customHeight="1" x14ac:dyDescent="0.3">
      <c r="A51" s="163"/>
      <c r="B51" s="163"/>
      <c r="C51" s="164"/>
      <c r="D51" s="164"/>
      <c r="E51" s="164"/>
      <c r="F51" s="310"/>
      <c r="G51" s="164"/>
      <c r="H51" s="164"/>
      <c r="I51" s="164"/>
      <c r="J51" s="310"/>
      <c r="K51" s="310"/>
      <c r="L51" s="310"/>
      <c r="M51" s="310"/>
    </row>
    <row r="52" spans="1:13" ht="18.75" hidden="1" customHeight="1" x14ac:dyDescent="0.3"/>
    <row r="53" spans="1:13" ht="18.75" hidden="1" customHeight="1" x14ac:dyDescent="0.3"/>
    <row r="54" spans="1:13" ht="18.75" hidden="1" customHeight="1" x14ac:dyDescent="0.3"/>
    <row r="55" spans="1:13" ht="18.75" hidden="1" customHeight="1" x14ac:dyDescent="0.3"/>
    <row r="56" spans="1:13" ht="18.75" hidden="1" customHeight="1" x14ac:dyDescent="0.3"/>
    <row r="57" spans="1:13" ht="18.75" hidden="1" customHeight="1" x14ac:dyDescent="0.3"/>
    <row r="58" spans="1:13" ht="18.75" hidden="1" customHeight="1" x14ac:dyDescent="0.3"/>
    <row r="59" spans="1:13" ht="18.75" hidden="1" customHeight="1" x14ac:dyDescent="0.3"/>
    <row r="60" spans="1:13" ht="18.75" hidden="1" customHeight="1" x14ac:dyDescent="0.3"/>
    <row r="61" spans="1:13" ht="18.75" hidden="1" customHeight="1" x14ac:dyDescent="0.3"/>
    <row r="62" spans="1:13" ht="18.75" hidden="1" customHeight="1" x14ac:dyDescent="0.3"/>
    <row r="63" spans="1:13" ht="18.75" hidden="1" customHeight="1" x14ac:dyDescent="0.3"/>
    <row r="64" spans="1:13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G8:J9"/>
    <mergeCell ref="A5:J5"/>
  </mergeCells>
  <dataValidations count="2">
    <dataValidation type="decimal" allowBlank="1" showInputMessage="1" showErrorMessage="1" errorTitle="Microsoft Excel" error="Neočekivana vrsta podatka!_x000a_Molimo unesite cijeli broj." sqref="C12:E29 G12:I29 L12:L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M12:M29 J12:K2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Q135"/>
  <sheetViews>
    <sheetView zoomScale="110" zoomScaleNormal="110" workbookViewId="0">
      <selection activeCell="A23" sqref="A23:XFD23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8" width="1.42578125" style="341" customWidth="1"/>
    <col min="9" max="10" width="11.28515625" style="341" customWidth="1"/>
    <col min="11" max="11" width="6.42578125" style="271" customWidth="1"/>
    <col min="12" max="17" width="0" style="269" hidden="1" customWidth="1"/>
    <col min="18" max="16379" width="0" style="271" hidden="1"/>
    <col min="16380" max="16384" width="1" style="271" customWidth="1"/>
  </cols>
  <sheetData>
    <row r="1" spans="2:17" s="269" customFormat="1" ht="9.75" customHeight="1" x14ac:dyDescent="0.25">
      <c r="B1" s="266"/>
      <c r="C1" s="266"/>
      <c r="H1" s="341"/>
      <c r="I1" s="341"/>
      <c r="J1" s="341"/>
    </row>
    <row r="2" spans="2:17" ht="20.25" customHeight="1" x14ac:dyDescent="0.25">
      <c r="B2" s="265"/>
      <c r="C2" s="266"/>
      <c r="D2" s="266"/>
      <c r="E2" s="266"/>
      <c r="F2" s="266"/>
      <c r="G2" s="266"/>
      <c r="K2" s="266"/>
    </row>
    <row r="3" spans="2:17" ht="12" customHeight="1" x14ac:dyDescent="0.25">
      <c r="B3" s="267"/>
      <c r="C3" s="268"/>
      <c r="D3" s="268"/>
      <c r="E3" s="268"/>
      <c r="F3" s="268"/>
      <c r="G3" s="268"/>
      <c r="H3" s="342"/>
      <c r="I3" s="342"/>
      <c r="J3" s="342"/>
      <c r="K3" s="268"/>
    </row>
    <row r="4" spans="2:17" s="269" customFormat="1" ht="19.5" customHeight="1" x14ac:dyDescent="0.25">
      <c r="B4" s="1102" t="s">
        <v>256</v>
      </c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</row>
    <row r="5" spans="2:17" s="269" customFormat="1" ht="13.15" customHeight="1" x14ac:dyDescent="0.25">
      <c r="B5" s="1103" t="str">
        <f>'01-01'!B5:Q5</f>
        <v>za period od 01.01. do 31.01.2019. godine.</v>
      </c>
      <c r="C5" s="1132"/>
      <c r="D5" s="1132"/>
      <c r="E5" s="1132"/>
      <c r="F5" s="1132"/>
      <c r="G5" s="1132"/>
      <c r="H5" s="1132"/>
      <c r="I5" s="1132"/>
      <c r="J5" s="1132"/>
      <c r="K5" s="1132"/>
    </row>
    <row r="6" spans="2:17" s="269" customFormat="1" ht="16.5" customHeight="1" x14ac:dyDescent="0.25">
      <c r="B6" s="1120" t="s">
        <v>255</v>
      </c>
      <c r="C6" s="1120"/>
      <c r="D6" s="1130"/>
      <c r="E6" s="272"/>
      <c r="F6" s="272"/>
      <c r="G6" s="272"/>
      <c r="H6" s="343"/>
      <c r="I6" s="343"/>
      <c r="J6" s="1133" t="s">
        <v>179</v>
      </c>
      <c r="K6" s="1133"/>
    </row>
    <row r="7" spans="2:17" ht="17.25" customHeight="1" x14ac:dyDescent="0.25">
      <c r="B7" s="1106" t="s">
        <v>84</v>
      </c>
      <c r="C7" s="1109" t="s">
        <v>160</v>
      </c>
      <c r="D7" s="1134" t="s">
        <v>93</v>
      </c>
      <c r="E7" s="1135"/>
      <c r="F7" s="1134" t="s">
        <v>52</v>
      </c>
      <c r="G7" s="1135"/>
      <c r="H7" s="344"/>
      <c r="I7" s="1114" t="s">
        <v>233</v>
      </c>
      <c r="J7" s="1115"/>
      <c r="K7" s="1116"/>
    </row>
    <row r="8" spans="2:17" ht="30" customHeight="1" x14ac:dyDescent="0.25">
      <c r="B8" s="1107"/>
      <c r="C8" s="1110"/>
      <c r="D8" s="1123" t="s">
        <v>162</v>
      </c>
      <c r="E8" s="1124"/>
      <c r="F8" s="1123" t="s">
        <v>162</v>
      </c>
      <c r="G8" s="1124"/>
      <c r="H8" s="345"/>
      <c r="I8" s="1123" t="s">
        <v>257</v>
      </c>
      <c r="J8" s="1124"/>
      <c r="K8" s="1137" t="str">
        <f>'01-03'!O10</f>
        <v>Indeks19/18</v>
      </c>
    </row>
    <row r="9" spans="2:17" ht="16.149999999999999" customHeight="1" x14ac:dyDescent="0.25">
      <c r="B9" s="1108"/>
      <c r="C9" s="1111"/>
      <c r="D9" s="352" t="str">
        <f>'01-04'!D9</f>
        <v>I-I-2018</v>
      </c>
      <c r="E9" s="352" t="str">
        <f>'01-04'!E9</f>
        <v>I-I-2019</v>
      </c>
      <c r="F9" s="352" t="str">
        <f>D9</f>
        <v>I-I-2018</v>
      </c>
      <c r="G9" s="352" t="str">
        <f>E9</f>
        <v>I-I-2019</v>
      </c>
      <c r="H9" s="475"/>
      <c r="I9" s="352" t="str">
        <f>D9</f>
        <v>I-I-2018</v>
      </c>
      <c r="J9" s="352" t="str">
        <f>E9</f>
        <v>I-I-2019</v>
      </c>
      <c r="K9" s="1119"/>
    </row>
    <row r="10" spans="2:17" s="282" customFormat="1" ht="6" customHeight="1" x14ac:dyDescent="0.25">
      <c r="B10" s="348"/>
      <c r="C10" s="349"/>
      <c r="D10" s="474"/>
      <c r="E10" s="474"/>
      <c r="F10" s="474"/>
      <c r="G10" s="474"/>
      <c r="H10" s="345"/>
      <c r="I10" s="345"/>
      <c r="J10" s="345"/>
      <c r="K10" s="477"/>
      <c r="L10" s="266"/>
      <c r="M10" s="266"/>
      <c r="N10" s="266"/>
      <c r="O10" s="266"/>
      <c r="P10" s="266"/>
      <c r="Q10" s="266"/>
    </row>
    <row r="11" spans="2:17" ht="15" customHeight="1" x14ac:dyDescent="0.3">
      <c r="B11" s="967" t="s">
        <v>53</v>
      </c>
      <c r="C11" s="966" t="s">
        <v>324</v>
      </c>
      <c r="D11" s="964">
        <v>3991141</v>
      </c>
      <c r="E11" s="965">
        <v>4192220</v>
      </c>
      <c r="F11" s="964">
        <v>335349</v>
      </c>
      <c r="G11" s="965">
        <v>373648</v>
      </c>
      <c r="H11" s="503"/>
      <c r="I11" s="962">
        <f t="shared" ref="I11:I22" si="0">SUM(D11+F11)</f>
        <v>4326490</v>
      </c>
      <c r="J11" s="963">
        <f t="shared" ref="J11:J22" si="1">SUM(E11+G11)</f>
        <v>4565868</v>
      </c>
      <c r="K11" s="957">
        <f t="shared" ref="K11:K23" si="2">IF(I11=0,"",J11/I11)</f>
        <v>1.0553284533189722</v>
      </c>
    </row>
    <row r="12" spans="2:17" ht="15" customHeight="1" x14ac:dyDescent="0.3">
      <c r="B12" s="967" t="s">
        <v>55</v>
      </c>
      <c r="C12" s="968" t="s">
        <v>54</v>
      </c>
      <c r="D12" s="964">
        <v>1835475</v>
      </c>
      <c r="E12" s="965">
        <v>2406423</v>
      </c>
      <c r="F12" s="964">
        <v>504287</v>
      </c>
      <c r="G12" s="965">
        <v>533976</v>
      </c>
      <c r="H12" s="503"/>
      <c r="I12" s="962">
        <f t="shared" si="0"/>
        <v>2339762</v>
      </c>
      <c r="J12" s="963">
        <f t="shared" si="1"/>
        <v>2940399</v>
      </c>
      <c r="K12" s="957">
        <f t="shared" si="2"/>
        <v>1.2567085883094093</v>
      </c>
    </row>
    <row r="13" spans="2:17" ht="15" customHeight="1" x14ac:dyDescent="0.3">
      <c r="B13" s="967" t="s">
        <v>57</v>
      </c>
      <c r="C13" s="966" t="s">
        <v>163</v>
      </c>
      <c r="D13" s="964">
        <v>614003</v>
      </c>
      <c r="E13" s="965">
        <v>621000</v>
      </c>
      <c r="F13" s="964">
        <v>47684</v>
      </c>
      <c r="G13" s="965">
        <v>42055</v>
      </c>
      <c r="H13" s="503"/>
      <c r="I13" s="962">
        <f t="shared" si="0"/>
        <v>661687</v>
      </c>
      <c r="J13" s="963">
        <f t="shared" si="1"/>
        <v>663055</v>
      </c>
      <c r="K13" s="957">
        <f t="shared" si="2"/>
        <v>1.0020674427637237</v>
      </c>
    </row>
    <row r="14" spans="2:17" ht="15" customHeight="1" x14ac:dyDescent="0.3">
      <c r="B14" s="967" t="s">
        <v>59</v>
      </c>
      <c r="C14" s="966" t="s">
        <v>164</v>
      </c>
      <c r="D14" s="964">
        <v>2428646</v>
      </c>
      <c r="E14" s="965">
        <v>2315755</v>
      </c>
      <c r="F14" s="964">
        <v>0</v>
      </c>
      <c r="G14" s="965">
        <v>105185</v>
      </c>
      <c r="H14" s="503"/>
      <c r="I14" s="962">
        <f t="shared" si="0"/>
        <v>2428646</v>
      </c>
      <c r="J14" s="963">
        <f t="shared" si="1"/>
        <v>2420940</v>
      </c>
      <c r="K14" s="957">
        <f t="shared" si="2"/>
        <v>0.99682703860504984</v>
      </c>
    </row>
    <row r="15" spans="2:17" ht="15" customHeight="1" x14ac:dyDescent="0.3">
      <c r="B15" s="967" t="s">
        <v>61</v>
      </c>
      <c r="C15" s="966" t="s">
        <v>165</v>
      </c>
      <c r="D15" s="964">
        <v>4146344</v>
      </c>
      <c r="E15" s="965">
        <v>4000934</v>
      </c>
      <c r="F15" s="964">
        <v>253639</v>
      </c>
      <c r="G15" s="965">
        <v>95292</v>
      </c>
      <c r="H15" s="503"/>
      <c r="I15" s="962">
        <f t="shared" si="0"/>
        <v>4399983</v>
      </c>
      <c r="J15" s="963">
        <f t="shared" si="1"/>
        <v>4096226</v>
      </c>
      <c r="K15" s="957">
        <f t="shared" si="2"/>
        <v>0.93096405145201699</v>
      </c>
    </row>
    <row r="16" spans="2:17" ht="15" customHeight="1" x14ac:dyDescent="0.3">
      <c r="B16" s="967" t="s">
        <v>63</v>
      </c>
      <c r="C16" s="966" t="s">
        <v>166</v>
      </c>
      <c r="D16" s="964">
        <v>3878601</v>
      </c>
      <c r="E16" s="965">
        <v>4121537</v>
      </c>
      <c r="F16" s="964">
        <v>605962</v>
      </c>
      <c r="G16" s="965">
        <v>691793</v>
      </c>
      <c r="H16" s="503"/>
      <c r="I16" s="962">
        <f t="shared" si="0"/>
        <v>4484563</v>
      </c>
      <c r="J16" s="963">
        <f t="shared" si="1"/>
        <v>4813330</v>
      </c>
      <c r="K16" s="957">
        <f t="shared" si="2"/>
        <v>1.0733108220355028</v>
      </c>
    </row>
    <row r="17" spans="2:17" ht="15" customHeight="1" x14ac:dyDescent="0.3">
      <c r="B17" s="967" t="s">
        <v>65</v>
      </c>
      <c r="C17" s="966" t="s">
        <v>167</v>
      </c>
      <c r="D17" s="964">
        <v>1496208</v>
      </c>
      <c r="E17" s="965">
        <v>1496466</v>
      </c>
      <c r="F17" s="964">
        <v>0</v>
      </c>
      <c r="G17" s="965">
        <v>6207</v>
      </c>
      <c r="H17" s="503"/>
      <c r="I17" s="962">
        <f t="shared" si="0"/>
        <v>1496208</v>
      </c>
      <c r="J17" s="963">
        <f t="shared" si="1"/>
        <v>1502673</v>
      </c>
      <c r="K17" s="957">
        <f t="shared" si="2"/>
        <v>1.0043209232940875</v>
      </c>
    </row>
    <row r="18" spans="2:17" ht="15" customHeight="1" x14ac:dyDescent="0.3">
      <c r="B18" s="967" t="s">
        <v>66</v>
      </c>
      <c r="C18" s="966" t="s">
        <v>168</v>
      </c>
      <c r="D18" s="964">
        <v>4053016</v>
      </c>
      <c r="E18" s="965">
        <v>4738156</v>
      </c>
      <c r="F18" s="964">
        <v>260731</v>
      </c>
      <c r="G18" s="965">
        <v>159395</v>
      </c>
      <c r="H18" s="503"/>
      <c r="I18" s="962">
        <f t="shared" si="0"/>
        <v>4313747</v>
      </c>
      <c r="J18" s="963">
        <f t="shared" si="1"/>
        <v>4897551</v>
      </c>
      <c r="K18" s="957">
        <f t="shared" si="2"/>
        <v>1.1353357069851338</v>
      </c>
    </row>
    <row r="19" spans="2:17" ht="15" customHeight="1" x14ac:dyDescent="0.3">
      <c r="B19" s="967" t="s">
        <v>67</v>
      </c>
      <c r="C19" s="966" t="s">
        <v>169</v>
      </c>
      <c r="D19" s="964">
        <v>2778994</v>
      </c>
      <c r="E19" s="965">
        <v>2879104</v>
      </c>
      <c r="F19" s="964">
        <v>0</v>
      </c>
      <c r="G19" s="965">
        <v>0</v>
      </c>
      <c r="H19" s="503"/>
      <c r="I19" s="962">
        <f t="shared" si="0"/>
        <v>2778994</v>
      </c>
      <c r="J19" s="963">
        <f t="shared" si="1"/>
        <v>2879104</v>
      </c>
      <c r="K19" s="957">
        <f t="shared" si="2"/>
        <v>1.0360238273274429</v>
      </c>
    </row>
    <row r="20" spans="2:17" ht="15" customHeight="1" x14ac:dyDescent="0.3">
      <c r="B20" s="967" t="s">
        <v>22</v>
      </c>
      <c r="C20" s="966" t="s">
        <v>170</v>
      </c>
      <c r="D20" s="964">
        <v>2404626</v>
      </c>
      <c r="E20" s="965">
        <v>2661670</v>
      </c>
      <c r="F20" s="964">
        <v>413650</v>
      </c>
      <c r="G20" s="965">
        <v>303665</v>
      </c>
      <c r="H20" s="503"/>
      <c r="I20" s="962">
        <f t="shared" si="0"/>
        <v>2818276</v>
      </c>
      <c r="J20" s="963">
        <f t="shared" si="1"/>
        <v>2965335</v>
      </c>
      <c r="K20" s="957">
        <f t="shared" si="2"/>
        <v>1.0521804819684091</v>
      </c>
    </row>
    <row r="21" spans="2:17" s="274" customFormat="1" ht="15" customHeight="1" x14ac:dyDescent="0.3">
      <c r="B21" s="967" t="s">
        <v>24</v>
      </c>
      <c r="C21" s="966" t="s">
        <v>71</v>
      </c>
      <c r="D21" s="964">
        <v>115683</v>
      </c>
      <c r="E21" s="965">
        <v>0</v>
      </c>
      <c r="F21" s="964">
        <v>14895</v>
      </c>
      <c r="G21" s="965">
        <v>0</v>
      </c>
      <c r="H21" s="503"/>
      <c r="I21" s="962">
        <f t="shared" si="0"/>
        <v>130578</v>
      </c>
      <c r="J21" s="963">
        <f t="shared" si="1"/>
        <v>0</v>
      </c>
      <c r="K21" s="957">
        <f t="shared" si="2"/>
        <v>0</v>
      </c>
      <c r="L21" s="273"/>
      <c r="M21" s="273"/>
      <c r="N21" s="273"/>
      <c r="O21" s="273"/>
      <c r="P21" s="273"/>
      <c r="Q21" s="273"/>
    </row>
    <row r="22" spans="2:17" ht="15" customHeight="1" x14ac:dyDescent="0.3">
      <c r="B22" s="967" t="s">
        <v>26</v>
      </c>
      <c r="C22" s="966" t="s">
        <v>328</v>
      </c>
      <c r="D22" s="964">
        <v>53391</v>
      </c>
      <c r="E22" s="965">
        <v>15887</v>
      </c>
      <c r="F22" s="964">
        <v>15423</v>
      </c>
      <c r="G22" s="965">
        <v>7106</v>
      </c>
      <c r="H22" s="503"/>
      <c r="I22" s="962">
        <f t="shared" si="0"/>
        <v>68814</v>
      </c>
      <c r="J22" s="963">
        <f t="shared" si="1"/>
        <v>22993</v>
      </c>
      <c r="K22" s="957">
        <f t="shared" si="2"/>
        <v>0.33413258929868922</v>
      </c>
    </row>
    <row r="23" spans="2:17" ht="18" customHeight="1" x14ac:dyDescent="0.25">
      <c r="B23" s="1136" t="s">
        <v>258</v>
      </c>
      <c r="C23" s="1136"/>
      <c r="D23" s="960">
        <f>SUM(D11:D22)</f>
        <v>27796128</v>
      </c>
      <c r="E23" s="961">
        <f>SUM(E11:E22)</f>
        <v>29449152</v>
      </c>
      <c r="F23" s="960">
        <f>SUM(F11:F22)</f>
        <v>2451620</v>
      </c>
      <c r="G23" s="961">
        <f>SUM(G11:G22)</f>
        <v>2318322</v>
      </c>
      <c r="H23" s="347"/>
      <c r="I23" s="958">
        <f>SUM(I11:I22)</f>
        <v>30247748</v>
      </c>
      <c r="J23" s="959">
        <f>SUM(E23+G23)</f>
        <v>31767474</v>
      </c>
      <c r="K23" s="568">
        <f t="shared" si="2"/>
        <v>1.0502426164089969</v>
      </c>
    </row>
    <row r="24" spans="2:17" s="266" customFormat="1" ht="21" customHeight="1" x14ac:dyDescent="0.25">
      <c r="B24" s="275"/>
      <c r="C24" s="898"/>
      <c r="D24" s="359"/>
      <c r="E24" s="360"/>
      <c r="F24" s="359"/>
      <c r="G24" s="360"/>
      <c r="H24" s="354"/>
      <c r="I24" s="355"/>
      <c r="J24" s="367"/>
      <c r="K24" s="357"/>
    </row>
    <row r="25" spans="2:17" s="266" customFormat="1" ht="21" customHeight="1" x14ac:dyDescent="0.25">
      <c r="B25" s="275"/>
      <c r="C25" s="275"/>
      <c r="D25" s="359"/>
      <c r="E25" s="360"/>
      <c r="F25" s="359"/>
      <c r="G25" s="360"/>
      <c r="H25" s="354"/>
      <c r="I25" s="355"/>
      <c r="J25" s="367"/>
      <c r="K25" s="357"/>
    </row>
    <row r="26" spans="2:17" s="266" customFormat="1" ht="21" customHeight="1" x14ac:dyDescent="0.25">
      <c r="B26" s="275"/>
      <c r="C26" s="275"/>
      <c r="D26" s="359"/>
      <c r="E26" s="360"/>
      <c r="F26" s="359"/>
      <c r="G26" s="360"/>
      <c r="H26" s="354"/>
      <c r="I26" s="355"/>
      <c r="J26" s="367"/>
      <c r="K26" s="357"/>
    </row>
    <row r="27" spans="2:17" s="266" customFormat="1" ht="21" customHeight="1" x14ac:dyDescent="0.25">
      <c r="B27" s="275"/>
      <c r="C27" s="275"/>
      <c r="D27" s="359"/>
      <c r="E27" s="360"/>
      <c r="F27" s="359"/>
      <c r="G27" s="360"/>
      <c r="H27" s="354"/>
      <c r="I27" s="355"/>
      <c r="J27" s="367"/>
      <c r="K27" s="357"/>
    </row>
    <row r="28" spans="2:17" s="266" customFormat="1" ht="21" customHeight="1" x14ac:dyDescent="0.25">
      <c r="B28" s="275"/>
      <c r="C28" s="275"/>
      <c r="D28" s="359"/>
      <c r="E28" s="360"/>
      <c r="F28" s="359"/>
      <c r="G28" s="360"/>
      <c r="H28" s="354"/>
      <c r="I28" s="355"/>
      <c r="J28" s="356"/>
      <c r="K28" s="357"/>
    </row>
    <row r="29" spans="2:17" s="266" customFormat="1" ht="21" customHeight="1" x14ac:dyDescent="0.25">
      <c r="B29" s="275"/>
      <c r="C29" s="275"/>
      <c r="D29" s="359"/>
      <c r="E29" s="360"/>
      <c r="F29" s="359"/>
      <c r="G29" s="360"/>
      <c r="H29" s="354"/>
      <c r="I29" s="355"/>
      <c r="J29" s="356"/>
      <c r="K29" s="357"/>
    </row>
    <row r="30" spans="2:17" s="266" customFormat="1" ht="21" customHeight="1" x14ac:dyDescent="0.25">
      <c r="B30" s="275"/>
      <c r="C30" s="275"/>
      <c r="D30" s="359"/>
      <c r="E30" s="360"/>
      <c r="F30" s="359"/>
      <c r="G30" s="360"/>
      <c r="H30" s="354"/>
      <c r="I30" s="355"/>
      <c r="J30" s="356"/>
      <c r="K30" s="357"/>
    </row>
    <row r="31" spans="2:17" s="266" customFormat="1" ht="21" customHeight="1" x14ac:dyDescent="0.25">
      <c r="B31" s="275"/>
      <c r="C31" s="275"/>
      <c r="D31" s="359"/>
      <c r="E31" s="360"/>
      <c r="F31" s="359"/>
      <c r="G31" s="360"/>
      <c r="H31" s="354"/>
      <c r="I31" s="355"/>
      <c r="J31" s="356"/>
      <c r="K31" s="357"/>
    </row>
    <row r="32" spans="2:17" s="266" customFormat="1" ht="21" customHeight="1" x14ac:dyDescent="0.25">
      <c r="B32" s="275"/>
      <c r="C32" s="275"/>
      <c r="D32" s="359"/>
      <c r="E32" s="360"/>
      <c r="F32" s="359"/>
      <c r="G32" s="360"/>
      <c r="H32" s="354"/>
      <c r="I32" s="355"/>
      <c r="J32" s="356"/>
      <c r="K32" s="357"/>
    </row>
    <row r="33" spans="2:11" s="266" customFormat="1" ht="21" customHeight="1" x14ac:dyDescent="0.25">
      <c r="B33" s="275"/>
      <c r="C33" s="275"/>
      <c r="D33" s="359"/>
      <c r="E33" s="360"/>
      <c r="F33" s="359"/>
      <c r="G33" s="360"/>
      <c r="H33" s="354"/>
      <c r="I33" s="355"/>
      <c r="J33" s="356"/>
      <c r="K33" s="357"/>
    </row>
    <row r="34" spans="2:11" s="266" customFormat="1" ht="21" customHeight="1" x14ac:dyDescent="0.25">
      <c r="B34" s="275"/>
      <c r="C34" s="275"/>
      <c r="D34" s="359"/>
      <c r="E34" s="360"/>
      <c r="F34" s="359"/>
      <c r="G34" s="360"/>
      <c r="H34" s="354"/>
      <c r="I34" s="355"/>
      <c r="J34" s="356"/>
      <c r="K34" s="357"/>
    </row>
    <row r="35" spans="2:11" s="266" customFormat="1" ht="21" customHeight="1" x14ac:dyDescent="0.25">
      <c r="B35" s="275"/>
      <c r="C35" s="275"/>
      <c r="D35" s="359"/>
      <c r="E35" s="360"/>
      <c r="F35" s="359"/>
      <c r="G35" s="360"/>
      <c r="H35" s="354"/>
      <c r="I35" s="355"/>
      <c r="J35" s="356"/>
      <c r="K35" s="357"/>
    </row>
    <row r="36" spans="2:11" s="266" customFormat="1" ht="21" customHeight="1" x14ac:dyDescent="0.25">
      <c r="B36" s="275"/>
      <c r="C36" s="275"/>
      <c r="D36" s="359"/>
      <c r="E36" s="360"/>
      <c r="F36" s="359"/>
      <c r="G36" s="360"/>
      <c r="H36" s="354"/>
      <c r="I36" s="355"/>
      <c r="J36" s="356"/>
      <c r="K36" s="357"/>
    </row>
    <row r="37" spans="2:11" s="266" customFormat="1" ht="21" customHeight="1" x14ac:dyDescent="0.25">
      <c r="B37" s="275"/>
      <c r="C37" s="275"/>
      <c r="D37" s="359"/>
      <c r="E37" s="360"/>
      <c r="F37" s="359"/>
      <c r="G37" s="360"/>
      <c r="H37" s="354"/>
      <c r="I37" s="355"/>
      <c r="J37" s="356"/>
      <c r="K37" s="357"/>
    </row>
    <row r="38" spans="2:11" s="266" customFormat="1" ht="21" customHeight="1" x14ac:dyDescent="0.25">
      <c r="B38" s="275"/>
      <c r="C38" s="275"/>
      <c r="D38" s="359"/>
      <c r="E38" s="360"/>
      <c r="F38" s="359"/>
      <c r="G38" s="360"/>
      <c r="H38" s="354"/>
      <c r="I38" s="355"/>
      <c r="J38" s="356"/>
      <c r="K38" s="357"/>
    </row>
    <row r="39" spans="2:11" s="266" customFormat="1" ht="21" customHeight="1" x14ac:dyDescent="0.25">
      <c r="B39" s="275"/>
      <c r="C39" s="275"/>
      <c r="D39" s="359"/>
      <c r="E39" s="360"/>
      <c r="F39" s="359"/>
      <c r="G39" s="360"/>
      <c r="H39" s="354"/>
      <c r="I39" s="355"/>
      <c r="J39" s="356"/>
      <c r="K39" s="357"/>
    </row>
    <row r="40" spans="2:11" s="266" customFormat="1" ht="21" customHeight="1" x14ac:dyDescent="0.25">
      <c r="B40" s="275"/>
      <c r="C40" s="275"/>
      <c r="D40" s="359"/>
      <c r="E40" s="360"/>
      <c r="F40" s="359"/>
      <c r="G40" s="360"/>
      <c r="H40" s="354"/>
      <c r="I40" s="355"/>
      <c r="J40" s="356"/>
      <c r="K40" s="357"/>
    </row>
    <row r="41" spans="2:11" s="266" customFormat="1" ht="21" customHeight="1" x14ac:dyDescent="0.25">
      <c r="B41" s="275"/>
      <c r="C41" s="275"/>
      <c r="D41" s="359"/>
      <c r="E41" s="360"/>
      <c r="F41" s="359"/>
      <c r="G41" s="360"/>
      <c r="H41" s="354"/>
      <c r="I41" s="355"/>
      <c r="J41" s="356"/>
      <c r="K41" s="357"/>
    </row>
    <row r="42" spans="2:11" s="266" customFormat="1" ht="21" customHeight="1" x14ac:dyDescent="0.25">
      <c r="B42" s="275"/>
      <c r="C42" s="275"/>
      <c r="D42" s="359"/>
      <c r="E42" s="360"/>
      <c r="F42" s="359"/>
      <c r="G42" s="360"/>
      <c r="H42" s="354"/>
      <c r="I42" s="355"/>
      <c r="J42" s="356"/>
      <c r="K42" s="357"/>
    </row>
    <row r="43" spans="2:11" s="266" customFormat="1" ht="21" customHeight="1" x14ac:dyDescent="0.25">
      <c r="B43" s="275"/>
      <c r="C43" s="275"/>
      <c r="D43" s="359"/>
      <c r="E43" s="360"/>
      <c r="F43" s="359"/>
      <c r="G43" s="360"/>
      <c r="H43" s="354"/>
      <c r="I43" s="355"/>
      <c r="J43" s="356"/>
      <c r="K43" s="357"/>
    </row>
    <row r="44" spans="2:11" s="266" customFormat="1" ht="21" customHeight="1" x14ac:dyDescent="0.25">
      <c r="B44" s="275"/>
      <c r="C44" s="275"/>
      <c r="D44" s="359"/>
      <c r="E44" s="360"/>
      <c r="F44" s="359"/>
      <c r="G44" s="360"/>
      <c r="H44" s="354"/>
      <c r="I44" s="355"/>
      <c r="J44" s="356"/>
      <c r="K44" s="357"/>
    </row>
    <row r="45" spans="2:11" s="266" customFormat="1" ht="21" customHeight="1" x14ac:dyDescent="0.25">
      <c r="B45" s="275"/>
      <c r="C45" s="275"/>
      <c r="D45" s="359"/>
      <c r="E45" s="360"/>
      <c r="F45" s="359"/>
      <c r="G45" s="360"/>
      <c r="H45" s="354"/>
      <c r="I45" s="355"/>
      <c r="J45" s="356"/>
      <c r="K45" s="357"/>
    </row>
    <row r="46" spans="2:11" s="266" customFormat="1" ht="21" customHeight="1" x14ac:dyDescent="0.25">
      <c r="B46" s="275"/>
      <c r="C46" s="275"/>
      <c r="D46" s="359"/>
      <c r="E46" s="360"/>
      <c r="F46" s="359"/>
      <c r="G46" s="360"/>
      <c r="H46" s="354"/>
      <c r="I46" s="355"/>
      <c r="J46" s="356"/>
      <c r="K46" s="357"/>
    </row>
    <row r="47" spans="2:11" s="266" customFormat="1" ht="21" customHeight="1" x14ac:dyDescent="0.25">
      <c r="B47" s="275"/>
      <c r="C47" s="275"/>
      <c r="D47" s="359"/>
      <c r="E47" s="360"/>
      <c r="F47" s="359"/>
      <c r="G47" s="360"/>
      <c r="H47" s="354"/>
      <c r="I47" s="355"/>
      <c r="J47" s="356"/>
      <c r="K47" s="357"/>
    </row>
    <row r="48" spans="2:11" ht="19.5" customHeight="1" x14ac:dyDescent="0.25">
      <c r="B48" s="266"/>
      <c r="C48" s="266"/>
      <c r="D48" s="269"/>
      <c r="E48" s="269"/>
      <c r="F48" s="269"/>
      <c r="G48" s="269"/>
      <c r="K48" s="269"/>
    </row>
    <row r="49" spans="2:11" ht="16.149999999999999" hidden="1" customHeight="1" x14ac:dyDescent="0.25">
      <c r="B49" s="277"/>
      <c r="C49" s="278"/>
      <c r="D49" s="269"/>
      <c r="E49" s="269"/>
      <c r="F49" s="269"/>
      <c r="G49" s="269"/>
      <c r="K49" s="279"/>
    </row>
    <row r="50" spans="2:11" s="269" customFormat="1" ht="16.149999999999999" hidden="1" customHeight="1" x14ac:dyDescent="0.25">
      <c r="B50" s="266"/>
      <c r="C50" s="280"/>
      <c r="H50" s="341"/>
      <c r="I50" s="341"/>
      <c r="J50" s="341"/>
      <c r="K50" s="281"/>
    </row>
    <row r="51" spans="2:11" s="269" customFormat="1" ht="16.149999999999999" hidden="1" customHeight="1" x14ac:dyDescent="0.25">
      <c r="B51" s="266"/>
      <c r="C51" s="266"/>
      <c r="H51" s="341"/>
      <c r="I51" s="341"/>
      <c r="J51" s="341"/>
    </row>
    <row r="52" spans="2:11" s="269" customFormat="1" ht="16.149999999999999" hidden="1" customHeight="1" x14ac:dyDescent="0.25">
      <c r="B52" s="266"/>
      <c r="C52" s="266"/>
      <c r="H52" s="341"/>
      <c r="I52" s="341"/>
      <c r="J52" s="341"/>
    </row>
    <row r="53" spans="2:11" s="269" customFormat="1" ht="16.149999999999999" hidden="1" customHeight="1" x14ac:dyDescent="0.25">
      <c r="B53" s="266"/>
      <c r="C53" s="266"/>
      <c r="H53" s="341"/>
      <c r="I53" s="341"/>
      <c r="J53" s="341"/>
    </row>
    <row r="54" spans="2:11" s="269" customFormat="1" ht="16.149999999999999" hidden="1" customHeight="1" x14ac:dyDescent="0.25">
      <c r="B54" s="266"/>
      <c r="C54" s="266"/>
      <c r="H54" s="341"/>
      <c r="I54" s="341"/>
      <c r="J54" s="341"/>
    </row>
    <row r="55" spans="2:11" s="269" customFormat="1" ht="16.149999999999999" hidden="1" customHeight="1" x14ac:dyDescent="0.25">
      <c r="B55" s="266"/>
      <c r="C55" s="266"/>
      <c r="H55" s="341"/>
      <c r="I55" s="341"/>
      <c r="J55" s="341"/>
    </row>
    <row r="56" spans="2:11" s="269" customFormat="1" ht="16.149999999999999" hidden="1" customHeight="1" x14ac:dyDescent="0.25">
      <c r="B56" s="266"/>
      <c r="C56" s="266"/>
      <c r="H56" s="341"/>
      <c r="I56" s="341"/>
      <c r="J56" s="341"/>
    </row>
    <row r="57" spans="2:11" s="269" customFormat="1" ht="16.149999999999999" hidden="1" customHeight="1" x14ac:dyDescent="0.25">
      <c r="B57" s="266"/>
      <c r="C57" s="266"/>
      <c r="H57" s="341"/>
      <c r="I57" s="341"/>
      <c r="J57" s="341"/>
    </row>
    <row r="58" spans="2:11" s="269" customFormat="1" ht="16.149999999999999" hidden="1" customHeight="1" x14ac:dyDescent="0.25">
      <c r="B58" s="266"/>
      <c r="C58" s="266"/>
      <c r="H58" s="341"/>
      <c r="I58" s="341"/>
      <c r="J58" s="341"/>
    </row>
    <row r="59" spans="2:11" s="269" customFormat="1" ht="16.149999999999999" hidden="1" customHeight="1" x14ac:dyDescent="0.25">
      <c r="B59" s="266"/>
      <c r="C59" s="266"/>
      <c r="H59" s="341"/>
      <c r="I59" s="341"/>
      <c r="J59" s="341"/>
    </row>
    <row r="60" spans="2:11" s="269" customFormat="1" ht="16.149999999999999" hidden="1" customHeight="1" x14ac:dyDescent="0.25">
      <c r="B60" s="266"/>
      <c r="C60" s="266"/>
      <c r="H60" s="341"/>
      <c r="I60" s="341"/>
      <c r="J60" s="341"/>
    </row>
    <row r="61" spans="2:11" s="269" customFormat="1" ht="16.149999999999999" hidden="1" customHeight="1" x14ac:dyDescent="0.25">
      <c r="B61" s="266"/>
      <c r="C61" s="266"/>
      <c r="H61" s="341"/>
      <c r="I61" s="341"/>
      <c r="J61" s="341"/>
    </row>
    <row r="62" spans="2:11" s="269" customFormat="1" ht="16.149999999999999" hidden="1" customHeight="1" x14ac:dyDescent="0.25">
      <c r="B62" s="266"/>
      <c r="C62" s="266"/>
      <c r="H62" s="341"/>
      <c r="I62" s="341"/>
      <c r="J62" s="341"/>
    </row>
    <row r="63" spans="2:11" s="269" customFormat="1" ht="16.149999999999999" hidden="1" customHeight="1" x14ac:dyDescent="0.25">
      <c r="B63" s="266"/>
      <c r="C63" s="266"/>
      <c r="H63" s="341"/>
      <c r="I63" s="341"/>
      <c r="J63" s="341"/>
    </row>
    <row r="64" spans="2:11" s="269" customFormat="1" ht="16.149999999999999" hidden="1" customHeight="1" x14ac:dyDescent="0.25">
      <c r="B64" s="266"/>
      <c r="C64" s="266"/>
      <c r="H64" s="341"/>
      <c r="I64" s="341"/>
      <c r="J64" s="341"/>
    </row>
    <row r="65" spans="2:11" s="269" customFormat="1" ht="16.149999999999999" hidden="1" customHeight="1" x14ac:dyDescent="0.25">
      <c r="B65" s="266"/>
      <c r="C65" s="266"/>
      <c r="H65" s="341"/>
      <c r="I65" s="341"/>
      <c r="J65" s="341"/>
    </row>
    <row r="66" spans="2:11" s="269" customFormat="1" ht="16.149999999999999" hidden="1" customHeight="1" x14ac:dyDescent="0.25">
      <c r="B66" s="266"/>
      <c r="C66" s="266"/>
      <c r="H66" s="341"/>
      <c r="I66" s="341"/>
      <c r="J66" s="341"/>
    </row>
    <row r="67" spans="2:11" s="269" customFormat="1" ht="16.149999999999999" hidden="1" customHeight="1" x14ac:dyDescent="0.25">
      <c r="B67" s="266"/>
      <c r="C67" s="266"/>
      <c r="H67" s="341"/>
      <c r="I67" s="341"/>
      <c r="J67" s="341"/>
    </row>
    <row r="68" spans="2:11" s="269" customFormat="1" ht="16.149999999999999" hidden="1" customHeight="1" x14ac:dyDescent="0.25">
      <c r="B68" s="282"/>
      <c r="C68" s="282"/>
      <c r="D68" s="271"/>
      <c r="E68" s="271"/>
      <c r="F68" s="271"/>
      <c r="G68" s="271"/>
      <c r="H68" s="341"/>
      <c r="I68" s="341"/>
      <c r="J68" s="341"/>
      <c r="K68" s="271"/>
    </row>
    <row r="69" spans="2:11" s="269" customFormat="1" ht="16.149999999999999" hidden="1" customHeight="1" x14ac:dyDescent="0.25">
      <c r="B69" s="282"/>
      <c r="C69" s="282"/>
      <c r="D69" s="271"/>
      <c r="E69" s="271"/>
      <c r="F69" s="271"/>
      <c r="G69" s="271"/>
      <c r="H69" s="341"/>
      <c r="I69" s="341"/>
      <c r="J69" s="341"/>
      <c r="K69" s="271"/>
    </row>
    <row r="70" spans="2:11" s="269" customFormat="1" ht="16.149999999999999" hidden="1" customHeight="1" x14ac:dyDescent="0.25">
      <c r="B70" s="282"/>
      <c r="C70" s="282"/>
      <c r="D70" s="271"/>
      <c r="E70" s="271"/>
      <c r="F70" s="271"/>
      <c r="G70" s="271"/>
      <c r="H70" s="341"/>
      <c r="I70" s="341"/>
      <c r="J70" s="341"/>
      <c r="K70" s="271"/>
    </row>
    <row r="71" spans="2:11" s="269" customFormat="1" ht="16.149999999999999" hidden="1" customHeight="1" x14ac:dyDescent="0.25">
      <c r="B71" s="282"/>
      <c r="C71" s="282"/>
      <c r="D71" s="271"/>
      <c r="E71" s="271"/>
      <c r="F71" s="271"/>
      <c r="G71" s="271"/>
      <c r="H71" s="341"/>
      <c r="I71" s="341"/>
      <c r="J71" s="341"/>
      <c r="K71" s="271"/>
    </row>
    <row r="72" spans="2:11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341"/>
      <c r="I72" s="341"/>
      <c r="J72" s="341"/>
      <c r="K72" s="271"/>
    </row>
    <row r="73" spans="2:11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341"/>
      <c r="I73" s="341"/>
      <c r="J73" s="341"/>
      <c r="K73" s="271"/>
    </row>
    <row r="74" spans="2:11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341"/>
      <c r="I74" s="341"/>
      <c r="J74" s="341"/>
      <c r="K74" s="271"/>
    </row>
    <row r="75" spans="2:11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341"/>
      <c r="I75" s="341"/>
      <c r="J75" s="341"/>
      <c r="K75" s="271"/>
    </row>
    <row r="76" spans="2:11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341"/>
      <c r="I76" s="341"/>
      <c r="J76" s="341"/>
      <c r="K76" s="271"/>
    </row>
    <row r="77" spans="2:11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341"/>
      <c r="I77" s="341"/>
      <c r="J77" s="341"/>
      <c r="K77" s="271"/>
    </row>
    <row r="78" spans="2:11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341"/>
      <c r="I78" s="341"/>
      <c r="J78" s="341"/>
      <c r="K78" s="271"/>
    </row>
    <row r="79" spans="2:11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341"/>
      <c r="I79" s="341"/>
      <c r="J79" s="341"/>
      <c r="K79" s="271"/>
    </row>
    <row r="80" spans="2:11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341"/>
      <c r="I80" s="341"/>
      <c r="J80" s="341"/>
      <c r="K80" s="271"/>
    </row>
    <row r="81" spans="2:17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341"/>
      <c r="I81" s="341"/>
      <c r="J81" s="341"/>
      <c r="K81" s="271"/>
    </row>
    <row r="82" spans="2:17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341"/>
      <c r="I82" s="341"/>
      <c r="J82" s="341"/>
      <c r="K82" s="271"/>
    </row>
    <row r="83" spans="2:17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341"/>
      <c r="I83" s="341"/>
      <c r="J83" s="341"/>
      <c r="K83" s="271"/>
    </row>
    <row r="84" spans="2:17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341"/>
      <c r="I84" s="341"/>
      <c r="J84" s="341"/>
      <c r="K84" s="271"/>
    </row>
    <row r="85" spans="2:17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341"/>
      <c r="I85" s="341"/>
      <c r="J85" s="341"/>
      <c r="K85" s="271"/>
    </row>
    <row r="86" spans="2:17" s="282" customFormat="1" ht="16.149999999999999" hidden="1" customHeight="1" x14ac:dyDescent="0.25">
      <c r="D86" s="271"/>
      <c r="E86" s="271"/>
      <c r="F86" s="271"/>
      <c r="G86" s="271"/>
      <c r="H86" s="341"/>
      <c r="I86" s="341"/>
      <c r="J86" s="341"/>
      <c r="K86" s="271"/>
      <c r="L86" s="269"/>
      <c r="M86" s="269"/>
      <c r="N86" s="269"/>
      <c r="O86" s="269"/>
      <c r="P86" s="269"/>
      <c r="Q86" s="269"/>
    </row>
    <row r="87" spans="2:17" s="282" customFormat="1" ht="16.149999999999999" hidden="1" customHeight="1" x14ac:dyDescent="0.25">
      <c r="D87" s="271"/>
      <c r="E87" s="271"/>
      <c r="F87" s="271"/>
      <c r="G87" s="271"/>
      <c r="H87" s="341"/>
      <c r="I87" s="341"/>
      <c r="J87" s="341"/>
      <c r="K87" s="271"/>
      <c r="L87" s="269"/>
      <c r="M87" s="269"/>
      <c r="N87" s="269"/>
      <c r="O87" s="269"/>
      <c r="P87" s="269"/>
      <c r="Q87" s="269"/>
    </row>
    <row r="88" spans="2:17" s="282" customFormat="1" ht="16.149999999999999" hidden="1" customHeight="1" x14ac:dyDescent="0.25">
      <c r="D88" s="271"/>
      <c r="E88" s="271"/>
      <c r="F88" s="271"/>
      <c r="G88" s="271"/>
      <c r="H88" s="341"/>
      <c r="I88" s="341"/>
      <c r="J88" s="341"/>
      <c r="K88" s="271"/>
      <c r="L88" s="269"/>
      <c r="M88" s="269"/>
      <c r="N88" s="269"/>
      <c r="O88" s="269"/>
      <c r="P88" s="269"/>
      <c r="Q88" s="269"/>
    </row>
    <row r="89" spans="2:17" s="282" customFormat="1" ht="16.149999999999999" hidden="1" customHeight="1" x14ac:dyDescent="0.25">
      <c r="D89" s="271"/>
      <c r="E89" s="271"/>
      <c r="F89" s="271"/>
      <c r="G89" s="271"/>
      <c r="H89" s="341"/>
      <c r="I89" s="341"/>
      <c r="J89" s="341"/>
      <c r="K89" s="271"/>
      <c r="L89" s="269"/>
      <c r="M89" s="269"/>
      <c r="N89" s="269"/>
      <c r="O89" s="269"/>
      <c r="P89" s="269"/>
      <c r="Q89" s="269"/>
    </row>
    <row r="90" spans="2:17" s="282" customFormat="1" ht="16.149999999999999" hidden="1" customHeight="1" x14ac:dyDescent="0.25">
      <c r="D90" s="271"/>
      <c r="E90" s="271"/>
      <c r="F90" s="271"/>
      <c r="G90" s="271"/>
      <c r="H90" s="341"/>
      <c r="I90" s="341"/>
      <c r="J90" s="341"/>
      <c r="K90" s="271"/>
      <c r="L90" s="269"/>
      <c r="M90" s="269"/>
      <c r="N90" s="269"/>
      <c r="O90" s="269"/>
      <c r="P90" s="269"/>
      <c r="Q90" s="269"/>
    </row>
    <row r="91" spans="2:17" s="282" customFormat="1" ht="16.149999999999999" hidden="1" customHeight="1" x14ac:dyDescent="0.25">
      <c r="D91" s="271"/>
      <c r="E91" s="271"/>
      <c r="F91" s="271"/>
      <c r="G91" s="271"/>
      <c r="H91" s="341"/>
      <c r="I91" s="341"/>
      <c r="J91" s="341"/>
      <c r="K91" s="271"/>
      <c r="L91" s="269"/>
      <c r="M91" s="269"/>
      <c r="N91" s="269"/>
      <c r="O91" s="269"/>
      <c r="P91" s="269"/>
      <c r="Q91" s="269"/>
    </row>
    <row r="92" spans="2:17" s="282" customFormat="1" ht="16.149999999999999" hidden="1" customHeight="1" x14ac:dyDescent="0.25">
      <c r="D92" s="271"/>
      <c r="E92" s="271"/>
      <c r="F92" s="271"/>
      <c r="G92" s="271"/>
      <c r="H92" s="341"/>
      <c r="I92" s="341"/>
      <c r="J92" s="341"/>
      <c r="K92" s="271"/>
      <c r="L92" s="269"/>
      <c r="M92" s="269"/>
      <c r="N92" s="269"/>
      <c r="O92" s="269"/>
      <c r="P92" s="269"/>
      <c r="Q92" s="269"/>
    </row>
    <row r="93" spans="2:17" s="282" customFormat="1" ht="16.149999999999999" hidden="1" customHeight="1" x14ac:dyDescent="0.25">
      <c r="D93" s="271"/>
      <c r="E93" s="271"/>
      <c r="F93" s="271"/>
      <c r="G93" s="271"/>
      <c r="H93" s="341"/>
      <c r="I93" s="341"/>
      <c r="J93" s="341"/>
      <c r="K93" s="271"/>
      <c r="L93" s="269"/>
      <c r="M93" s="269"/>
      <c r="N93" s="269"/>
      <c r="O93" s="269"/>
      <c r="P93" s="269"/>
      <c r="Q93" s="269"/>
    </row>
    <row r="94" spans="2:17" s="282" customFormat="1" ht="16.149999999999999" hidden="1" customHeight="1" x14ac:dyDescent="0.25">
      <c r="D94" s="271"/>
      <c r="E94" s="271"/>
      <c r="F94" s="271"/>
      <c r="G94" s="271"/>
      <c r="H94" s="341"/>
      <c r="I94" s="341"/>
      <c r="J94" s="341"/>
      <c r="K94" s="271"/>
      <c r="L94" s="269"/>
      <c r="M94" s="269"/>
      <c r="N94" s="269"/>
      <c r="O94" s="269"/>
      <c r="P94" s="269"/>
      <c r="Q94" s="269"/>
    </row>
    <row r="95" spans="2:17" s="282" customFormat="1" ht="16.149999999999999" hidden="1" customHeight="1" x14ac:dyDescent="0.25">
      <c r="D95" s="271"/>
      <c r="E95" s="271"/>
      <c r="F95" s="271"/>
      <c r="G95" s="271"/>
      <c r="H95" s="341"/>
      <c r="I95" s="341"/>
      <c r="J95" s="341"/>
      <c r="K95" s="271"/>
      <c r="L95" s="269"/>
      <c r="M95" s="269"/>
      <c r="N95" s="269"/>
      <c r="O95" s="269"/>
      <c r="P95" s="269"/>
      <c r="Q95" s="269"/>
    </row>
    <row r="96" spans="2:17" s="282" customFormat="1" ht="16.149999999999999" hidden="1" customHeight="1" x14ac:dyDescent="0.25">
      <c r="D96" s="271"/>
      <c r="E96" s="271"/>
      <c r="F96" s="271"/>
      <c r="G96" s="271"/>
      <c r="H96" s="341"/>
      <c r="I96" s="341"/>
      <c r="J96" s="341"/>
      <c r="K96" s="271"/>
      <c r="L96" s="269"/>
      <c r="M96" s="269"/>
      <c r="N96" s="269"/>
      <c r="O96" s="269"/>
      <c r="P96" s="269"/>
      <c r="Q96" s="269"/>
    </row>
    <row r="97" spans="4:17" s="282" customFormat="1" ht="16.149999999999999" hidden="1" customHeight="1" x14ac:dyDescent="0.25">
      <c r="D97" s="271"/>
      <c r="E97" s="271"/>
      <c r="F97" s="271"/>
      <c r="G97" s="271"/>
      <c r="H97" s="341"/>
      <c r="I97" s="341"/>
      <c r="J97" s="341"/>
      <c r="K97" s="271"/>
      <c r="L97" s="269"/>
      <c r="M97" s="269"/>
      <c r="N97" s="269"/>
      <c r="O97" s="269"/>
      <c r="P97" s="269"/>
      <c r="Q97" s="269"/>
    </row>
    <row r="98" spans="4:17" s="282" customFormat="1" ht="16.149999999999999" hidden="1" customHeight="1" x14ac:dyDescent="0.25">
      <c r="D98" s="271"/>
      <c r="E98" s="271"/>
      <c r="F98" s="271"/>
      <c r="G98" s="271"/>
      <c r="H98" s="341"/>
      <c r="I98" s="341"/>
      <c r="J98" s="341"/>
      <c r="K98" s="271"/>
      <c r="L98" s="269"/>
      <c r="M98" s="269"/>
      <c r="N98" s="269"/>
      <c r="O98" s="269"/>
      <c r="P98" s="269"/>
      <c r="Q98" s="269"/>
    </row>
    <row r="99" spans="4:17" s="282" customFormat="1" ht="16.149999999999999" hidden="1" customHeight="1" x14ac:dyDescent="0.25">
      <c r="D99" s="271"/>
      <c r="E99" s="271"/>
      <c r="F99" s="271"/>
      <c r="G99" s="271"/>
      <c r="H99" s="341"/>
      <c r="I99" s="341"/>
      <c r="J99" s="341"/>
      <c r="K99" s="271"/>
      <c r="L99" s="269"/>
      <c r="M99" s="269"/>
      <c r="N99" s="269"/>
      <c r="O99" s="269"/>
      <c r="P99" s="269"/>
      <c r="Q99" s="269"/>
    </row>
    <row r="100" spans="4:17" s="282" customFormat="1" ht="16.149999999999999" hidden="1" customHeight="1" x14ac:dyDescent="0.25">
      <c r="D100" s="271"/>
      <c r="E100" s="271"/>
      <c r="F100" s="271"/>
      <c r="G100" s="271"/>
      <c r="H100" s="341"/>
      <c r="I100" s="341"/>
      <c r="J100" s="341"/>
      <c r="K100" s="271"/>
      <c r="L100" s="269"/>
      <c r="M100" s="269"/>
      <c r="N100" s="269"/>
      <c r="O100" s="269"/>
      <c r="P100" s="269"/>
      <c r="Q100" s="269"/>
    </row>
    <row r="101" spans="4:17" s="282" customFormat="1" ht="16.149999999999999" hidden="1" customHeight="1" x14ac:dyDescent="0.25">
      <c r="D101" s="271"/>
      <c r="E101" s="271"/>
      <c r="F101" s="271"/>
      <c r="G101" s="271"/>
      <c r="H101" s="341"/>
      <c r="I101" s="341"/>
      <c r="J101" s="341"/>
      <c r="K101" s="271"/>
      <c r="L101" s="269"/>
      <c r="M101" s="269"/>
      <c r="N101" s="269"/>
      <c r="O101" s="269"/>
      <c r="P101" s="269"/>
      <c r="Q101" s="269"/>
    </row>
    <row r="102" spans="4:17" s="282" customFormat="1" ht="16.149999999999999" hidden="1" customHeight="1" x14ac:dyDescent="0.25">
      <c r="D102" s="271"/>
      <c r="E102" s="271"/>
      <c r="F102" s="271"/>
      <c r="G102" s="271"/>
      <c r="H102" s="341"/>
      <c r="I102" s="341"/>
      <c r="J102" s="341"/>
      <c r="K102" s="271"/>
      <c r="L102" s="269"/>
      <c r="M102" s="269"/>
      <c r="N102" s="269"/>
      <c r="O102" s="269"/>
      <c r="P102" s="269"/>
      <c r="Q102" s="269"/>
    </row>
    <row r="103" spans="4:17" s="282" customFormat="1" ht="16.149999999999999" hidden="1" customHeight="1" x14ac:dyDescent="0.25">
      <c r="D103" s="271"/>
      <c r="E103" s="271"/>
      <c r="F103" s="271"/>
      <c r="G103" s="271"/>
      <c r="H103" s="341"/>
      <c r="I103" s="341"/>
      <c r="J103" s="341"/>
      <c r="K103" s="271"/>
      <c r="L103" s="269"/>
      <c r="M103" s="269"/>
      <c r="N103" s="269"/>
      <c r="O103" s="269"/>
      <c r="P103" s="269"/>
      <c r="Q103" s="269"/>
    </row>
    <row r="104" spans="4:17" s="282" customFormat="1" ht="16.149999999999999" hidden="1" customHeight="1" x14ac:dyDescent="0.25">
      <c r="D104" s="271"/>
      <c r="E104" s="271"/>
      <c r="F104" s="271"/>
      <c r="G104" s="271"/>
      <c r="H104" s="341"/>
      <c r="I104" s="341"/>
      <c r="J104" s="341"/>
      <c r="K104" s="271"/>
      <c r="L104" s="269"/>
      <c r="M104" s="269"/>
      <c r="N104" s="269"/>
      <c r="O104" s="269"/>
      <c r="P104" s="269"/>
      <c r="Q104" s="269"/>
    </row>
    <row r="105" spans="4:17" s="282" customFormat="1" ht="16.149999999999999" hidden="1" customHeight="1" x14ac:dyDescent="0.25">
      <c r="D105" s="271"/>
      <c r="E105" s="271"/>
      <c r="F105" s="271"/>
      <c r="G105" s="271"/>
      <c r="H105" s="341"/>
      <c r="I105" s="341"/>
      <c r="J105" s="341"/>
      <c r="K105" s="271"/>
      <c r="L105" s="269"/>
      <c r="M105" s="269"/>
      <c r="N105" s="269"/>
      <c r="O105" s="269"/>
      <c r="P105" s="269"/>
      <c r="Q105" s="269"/>
    </row>
    <row r="106" spans="4:17" s="282" customFormat="1" ht="16.149999999999999" hidden="1" customHeight="1" x14ac:dyDescent="0.25">
      <c r="D106" s="271"/>
      <c r="E106" s="271"/>
      <c r="F106" s="271"/>
      <c r="G106" s="271"/>
      <c r="H106" s="341"/>
      <c r="I106" s="341"/>
      <c r="J106" s="341"/>
      <c r="K106" s="271"/>
      <c r="L106" s="269"/>
      <c r="M106" s="269"/>
      <c r="N106" s="269"/>
      <c r="O106" s="269"/>
      <c r="P106" s="269"/>
      <c r="Q106" s="269"/>
    </row>
    <row r="107" spans="4:17" s="282" customFormat="1" ht="16.149999999999999" hidden="1" customHeight="1" x14ac:dyDescent="0.25">
      <c r="D107" s="271"/>
      <c r="E107" s="271"/>
      <c r="F107" s="271"/>
      <c r="G107" s="271"/>
      <c r="H107" s="341"/>
      <c r="I107" s="341"/>
      <c r="J107" s="341"/>
      <c r="K107" s="271"/>
      <c r="L107" s="269"/>
      <c r="M107" s="269"/>
      <c r="N107" s="269"/>
      <c r="O107" s="269"/>
      <c r="P107" s="269"/>
      <c r="Q107" s="269"/>
    </row>
    <row r="108" spans="4:17" s="282" customFormat="1" ht="16.149999999999999" hidden="1" customHeight="1" x14ac:dyDescent="0.25">
      <c r="D108" s="271"/>
      <c r="E108" s="271"/>
      <c r="F108" s="271"/>
      <c r="G108" s="271"/>
      <c r="H108" s="341"/>
      <c r="I108" s="341"/>
      <c r="J108" s="341"/>
      <c r="K108" s="271"/>
      <c r="L108" s="269"/>
      <c r="M108" s="269"/>
      <c r="N108" s="269"/>
      <c r="O108" s="269"/>
      <c r="P108" s="269"/>
      <c r="Q108" s="269"/>
    </row>
    <row r="109" spans="4:17" s="282" customFormat="1" ht="16.149999999999999" hidden="1" customHeight="1" x14ac:dyDescent="0.25">
      <c r="D109" s="271"/>
      <c r="E109" s="271"/>
      <c r="F109" s="271"/>
      <c r="G109" s="271"/>
      <c r="H109" s="341"/>
      <c r="I109" s="341"/>
      <c r="J109" s="341"/>
      <c r="K109" s="271"/>
      <c r="L109" s="269"/>
      <c r="M109" s="269"/>
      <c r="N109" s="269"/>
      <c r="O109" s="269"/>
      <c r="P109" s="269"/>
      <c r="Q109" s="269"/>
    </row>
    <row r="110" spans="4:17" s="282" customFormat="1" ht="16.149999999999999" hidden="1" customHeight="1" x14ac:dyDescent="0.25">
      <c r="D110" s="271"/>
      <c r="E110" s="271"/>
      <c r="F110" s="271"/>
      <c r="G110" s="271"/>
      <c r="H110" s="341"/>
      <c r="I110" s="341"/>
      <c r="J110" s="341"/>
      <c r="K110" s="271"/>
      <c r="L110" s="269"/>
      <c r="M110" s="269"/>
      <c r="N110" s="269"/>
      <c r="O110" s="269"/>
      <c r="P110" s="269"/>
      <c r="Q110" s="269"/>
    </row>
    <row r="111" spans="4:17" s="282" customFormat="1" ht="16.149999999999999" hidden="1" customHeight="1" x14ac:dyDescent="0.25">
      <c r="D111" s="271"/>
      <c r="E111" s="271"/>
      <c r="F111" s="271"/>
      <c r="G111" s="271"/>
      <c r="H111" s="341"/>
      <c r="I111" s="341"/>
      <c r="J111" s="341"/>
      <c r="K111" s="271"/>
      <c r="L111" s="269"/>
      <c r="M111" s="269"/>
      <c r="N111" s="269"/>
      <c r="O111" s="269"/>
      <c r="P111" s="269"/>
      <c r="Q111" s="269"/>
    </row>
    <row r="112" spans="4:17" s="282" customFormat="1" ht="16.149999999999999" hidden="1" customHeight="1" x14ac:dyDescent="0.25">
      <c r="D112" s="271"/>
      <c r="E112" s="271"/>
      <c r="F112" s="271"/>
      <c r="G112" s="271"/>
      <c r="H112" s="341"/>
      <c r="I112" s="341"/>
      <c r="J112" s="341"/>
      <c r="K112" s="271"/>
      <c r="L112" s="269"/>
      <c r="M112" s="269"/>
      <c r="N112" s="269"/>
      <c r="O112" s="269"/>
      <c r="P112" s="269"/>
      <c r="Q112" s="269"/>
    </row>
    <row r="113" spans="4:17" s="282" customFormat="1" ht="16.149999999999999" hidden="1" customHeight="1" x14ac:dyDescent="0.25">
      <c r="D113" s="271"/>
      <c r="E113" s="271"/>
      <c r="F113" s="271"/>
      <c r="G113" s="271"/>
      <c r="H113" s="341"/>
      <c r="I113" s="341"/>
      <c r="J113" s="341"/>
      <c r="K113" s="271"/>
      <c r="L113" s="269"/>
      <c r="M113" s="269"/>
      <c r="N113" s="269"/>
      <c r="O113" s="269"/>
      <c r="P113" s="269"/>
      <c r="Q113" s="269"/>
    </row>
    <row r="114" spans="4:17" s="282" customFormat="1" ht="16.149999999999999" hidden="1" customHeight="1" x14ac:dyDescent="0.25">
      <c r="D114" s="271"/>
      <c r="E114" s="271"/>
      <c r="F114" s="271"/>
      <c r="G114" s="271"/>
      <c r="H114" s="341"/>
      <c r="I114" s="341"/>
      <c r="J114" s="341"/>
      <c r="K114" s="271"/>
      <c r="L114" s="269"/>
      <c r="M114" s="269"/>
      <c r="N114" s="269"/>
      <c r="O114" s="269"/>
      <c r="P114" s="269"/>
      <c r="Q114" s="269"/>
    </row>
    <row r="115" spans="4:17" s="282" customFormat="1" ht="16.149999999999999" hidden="1" customHeight="1" x14ac:dyDescent="0.25">
      <c r="D115" s="271"/>
      <c r="E115" s="271"/>
      <c r="F115" s="271"/>
      <c r="G115" s="271"/>
      <c r="H115" s="341"/>
      <c r="I115" s="341"/>
      <c r="J115" s="341"/>
      <c r="K115" s="271"/>
      <c r="L115" s="269"/>
      <c r="M115" s="269"/>
      <c r="N115" s="269"/>
      <c r="O115" s="269"/>
      <c r="P115" s="269"/>
      <c r="Q115" s="269"/>
    </row>
    <row r="116" spans="4:17" s="282" customFormat="1" ht="16.149999999999999" hidden="1" customHeight="1" x14ac:dyDescent="0.25">
      <c r="D116" s="271"/>
      <c r="E116" s="271"/>
      <c r="F116" s="271"/>
      <c r="G116" s="271"/>
      <c r="H116" s="341"/>
      <c r="I116" s="341"/>
      <c r="J116" s="341"/>
      <c r="K116" s="271"/>
      <c r="L116" s="269"/>
      <c r="M116" s="269"/>
      <c r="N116" s="269"/>
      <c r="O116" s="269"/>
      <c r="P116" s="269"/>
      <c r="Q116" s="269"/>
    </row>
    <row r="117" spans="4:17" s="282" customFormat="1" ht="16.149999999999999" hidden="1" customHeight="1" x14ac:dyDescent="0.25">
      <c r="D117" s="271"/>
      <c r="E117" s="271"/>
      <c r="F117" s="271"/>
      <c r="G117" s="271"/>
      <c r="H117" s="341"/>
      <c r="I117" s="341"/>
      <c r="J117" s="341"/>
      <c r="K117" s="271"/>
      <c r="L117" s="269"/>
      <c r="M117" s="269"/>
      <c r="N117" s="269"/>
      <c r="O117" s="269"/>
      <c r="P117" s="269"/>
      <c r="Q117" s="269"/>
    </row>
    <row r="118" spans="4:17" s="282" customFormat="1" ht="16.149999999999999" hidden="1" customHeight="1" x14ac:dyDescent="0.25">
      <c r="D118" s="271"/>
      <c r="E118" s="271"/>
      <c r="F118" s="271"/>
      <c r="G118" s="271"/>
      <c r="H118" s="341"/>
      <c r="I118" s="341"/>
      <c r="J118" s="341"/>
      <c r="K118" s="271"/>
      <c r="L118" s="269"/>
      <c r="M118" s="269"/>
      <c r="N118" s="269"/>
      <c r="O118" s="269"/>
      <c r="P118" s="269"/>
      <c r="Q118" s="269"/>
    </row>
    <row r="119" spans="4:17" s="282" customFormat="1" ht="16.149999999999999" hidden="1" customHeight="1" x14ac:dyDescent="0.25">
      <c r="D119" s="271"/>
      <c r="E119" s="271"/>
      <c r="F119" s="271"/>
      <c r="G119" s="271"/>
      <c r="H119" s="341"/>
      <c r="I119" s="341"/>
      <c r="J119" s="341"/>
      <c r="K119" s="271"/>
      <c r="L119" s="269"/>
      <c r="M119" s="269"/>
      <c r="N119" s="269"/>
      <c r="O119" s="269"/>
      <c r="P119" s="269"/>
      <c r="Q119" s="269"/>
    </row>
    <row r="120" spans="4:17" s="282" customFormat="1" ht="16.149999999999999" hidden="1" customHeight="1" x14ac:dyDescent="0.25">
      <c r="D120" s="271"/>
      <c r="E120" s="271"/>
      <c r="F120" s="271"/>
      <c r="G120" s="271"/>
      <c r="H120" s="341"/>
      <c r="I120" s="341"/>
      <c r="J120" s="341"/>
      <c r="K120" s="271"/>
      <c r="L120" s="269"/>
      <c r="M120" s="269"/>
      <c r="N120" s="269"/>
      <c r="O120" s="269"/>
      <c r="P120" s="269"/>
      <c r="Q120" s="269"/>
    </row>
    <row r="121" spans="4:17" s="282" customFormat="1" ht="16.149999999999999" hidden="1" customHeight="1" x14ac:dyDescent="0.25">
      <c r="D121" s="271"/>
      <c r="E121" s="271"/>
      <c r="F121" s="271"/>
      <c r="G121" s="271"/>
      <c r="H121" s="341"/>
      <c r="I121" s="341"/>
      <c r="J121" s="341"/>
      <c r="K121" s="271"/>
      <c r="L121" s="269"/>
      <c r="M121" s="269"/>
      <c r="N121" s="269"/>
      <c r="O121" s="269"/>
      <c r="P121" s="269"/>
      <c r="Q121" s="269"/>
    </row>
    <row r="122" spans="4:17" s="282" customFormat="1" ht="16.149999999999999" hidden="1" customHeight="1" x14ac:dyDescent="0.25">
      <c r="D122" s="271"/>
      <c r="E122" s="271"/>
      <c r="F122" s="271"/>
      <c r="G122" s="271"/>
      <c r="H122" s="341"/>
      <c r="I122" s="341"/>
      <c r="J122" s="341"/>
      <c r="K122" s="271"/>
      <c r="L122" s="269"/>
      <c r="M122" s="269"/>
      <c r="N122" s="269"/>
      <c r="O122" s="269"/>
      <c r="P122" s="269"/>
      <c r="Q122" s="269"/>
    </row>
    <row r="123" spans="4:17" s="282" customFormat="1" ht="16.149999999999999" hidden="1" customHeight="1" x14ac:dyDescent="0.25">
      <c r="D123" s="271"/>
      <c r="E123" s="271"/>
      <c r="F123" s="271"/>
      <c r="G123" s="271"/>
      <c r="H123" s="341"/>
      <c r="I123" s="341"/>
      <c r="J123" s="341"/>
      <c r="K123" s="271"/>
      <c r="L123" s="269"/>
      <c r="M123" s="269"/>
      <c r="N123" s="269"/>
      <c r="O123" s="269"/>
      <c r="P123" s="269"/>
      <c r="Q123" s="269"/>
    </row>
    <row r="124" spans="4:17" s="282" customFormat="1" ht="16.149999999999999" hidden="1" customHeight="1" x14ac:dyDescent="0.25">
      <c r="D124" s="271"/>
      <c r="E124" s="271"/>
      <c r="F124" s="271"/>
      <c r="G124" s="271"/>
      <c r="H124" s="341"/>
      <c r="I124" s="341"/>
      <c r="J124" s="341"/>
      <c r="K124" s="271"/>
      <c r="L124" s="269"/>
      <c r="M124" s="269"/>
      <c r="N124" s="269"/>
      <c r="O124" s="269"/>
      <c r="P124" s="269"/>
      <c r="Q124" s="269"/>
    </row>
    <row r="125" spans="4:17" s="282" customFormat="1" ht="15" hidden="1" x14ac:dyDescent="0.25">
      <c r="D125" s="271"/>
      <c r="E125" s="271"/>
      <c r="F125" s="271"/>
      <c r="G125" s="271"/>
      <c r="H125" s="341"/>
      <c r="I125" s="341"/>
      <c r="J125" s="341"/>
      <c r="K125" s="271"/>
      <c r="L125" s="269"/>
      <c r="M125" s="269"/>
      <c r="N125" s="269"/>
      <c r="O125" s="269"/>
      <c r="P125" s="269"/>
      <c r="Q125" s="269"/>
    </row>
    <row r="126" spans="4:17" s="282" customFormat="1" ht="15" hidden="1" x14ac:dyDescent="0.25">
      <c r="D126" s="271"/>
      <c r="E126" s="271"/>
      <c r="F126" s="271"/>
      <c r="G126" s="271"/>
      <c r="H126" s="341"/>
      <c r="I126" s="341"/>
      <c r="J126" s="341"/>
      <c r="K126" s="271"/>
      <c r="L126" s="269"/>
      <c r="M126" s="269"/>
      <c r="N126" s="269"/>
      <c r="O126" s="269"/>
      <c r="P126" s="269"/>
      <c r="Q126" s="269"/>
    </row>
    <row r="127" spans="4:17" s="282" customFormat="1" ht="15" hidden="1" x14ac:dyDescent="0.25">
      <c r="D127" s="271"/>
      <c r="E127" s="271"/>
      <c r="F127" s="271"/>
      <c r="G127" s="271"/>
      <c r="H127" s="341"/>
      <c r="I127" s="341"/>
      <c r="J127" s="341"/>
      <c r="K127" s="271"/>
      <c r="L127" s="269"/>
      <c r="M127" s="269"/>
      <c r="N127" s="269"/>
      <c r="O127" s="269"/>
      <c r="P127" s="269"/>
      <c r="Q127" s="269"/>
    </row>
    <row r="128" spans="4:17" s="282" customFormat="1" ht="15" hidden="1" x14ac:dyDescent="0.25">
      <c r="D128" s="271"/>
      <c r="E128" s="271"/>
      <c r="F128" s="271"/>
      <c r="G128" s="271"/>
      <c r="H128" s="341"/>
      <c r="I128" s="341"/>
      <c r="J128" s="341"/>
      <c r="K128" s="271"/>
      <c r="L128" s="269"/>
      <c r="M128" s="269"/>
      <c r="N128" s="269"/>
      <c r="O128" s="269"/>
      <c r="P128" s="269"/>
      <c r="Q128" s="269"/>
    </row>
    <row r="129" spans="4:17" s="282" customFormat="1" ht="15" hidden="1" x14ac:dyDescent="0.25">
      <c r="D129" s="271"/>
      <c r="E129" s="271"/>
      <c r="F129" s="271"/>
      <c r="G129" s="271"/>
      <c r="H129" s="341"/>
      <c r="I129" s="341"/>
      <c r="J129" s="341"/>
      <c r="K129" s="271"/>
      <c r="L129" s="269"/>
      <c r="M129" s="269"/>
      <c r="N129" s="269"/>
      <c r="O129" s="269"/>
      <c r="P129" s="269"/>
      <c r="Q129" s="269"/>
    </row>
    <row r="130" spans="4:17" s="282" customFormat="1" ht="15" hidden="1" x14ac:dyDescent="0.25">
      <c r="D130" s="271"/>
      <c r="E130" s="271"/>
      <c r="F130" s="271"/>
      <c r="G130" s="271"/>
      <c r="H130" s="341"/>
      <c r="I130" s="341"/>
      <c r="J130" s="341"/>
      <c r="K130" s="271"/>
      <c r="L130" s="269"/>
      <c r="M130" s="269"/>
      <c r="N130" s="269"/>
      <c r="O130" s="269"/>
      <c r="P130" s="269"/>
      <c r="Q130" s="269"/>
    </row>
    <row r="131" spans="4:17" s="282" customFormat="1" ht="15" hidden="1" x14ac:dyDescent="0.25">
      <c r="D131" s="271"/>
      <c r="E131" s="271"/>
      <c r="F131" s="271"/>
      <c r="G131" s="271"/>
      <c r="H131" s="341"/>
      <c r="I131" s="341"/>
      <c r="J131" s="341"/>
      <c r="K131" s="271"/>
      <c r="L131" s="269"/>
      <c r="M131" s="269"/>
      <c r="N131" s="269"/>
      <c r="O131" s="269"/>
      <c r="P131" s="269"/>
      <c r="Q131" s="269"/>
    </row>
    <row r="132" spans="4:17" s="282" customFormat="1" ht="15" hidden="1" x14ac:dyDescent="0.25">
      <c r="D132" s="271"/>
      <c r="E132" s="271"/>
      <c r="F132" s="271"/>
      <c r="G132" s="271"/>
      <c r="H132" s="341"/>
      <c r="I132" s="341"/>
      <c r="J132" s="341"/>
      <c r="K132" s="271"/>
      <c r="L132" s="269"/>
      <c r="M132" s="269"/>
      <c r="N132" s="269"/>
      <c r="O132" s="269"/>
      <c r="P132" s="269"/>
      <c r="Q132" s="269"/>
    </row>
    <row r="133" spans="4:17" s="282" customFormat="1" ht="15" hidden="1" x14ac:dyDescent="0.25">
      <c r="D133" s="271"/>
      <c r="E133" s="271"/>
      <c r="F133" s="271"/>
      <c r="G133" s="271"/>
      <c r="H133" s="341"/>
      <c r="I133" s="341"/>
      <c r="J133" s="341"/>
      <c r="K133" s="271"/>
      <c r="L133" s="269"/>
      <c r="M133" s="269"/>
      <c r="N133" s="269"/>
      <c r="O133" s="269"/>
      <c r="P133" s="269"/>
      <c r="Q133" s="269"/>
    </row>
    <row r="134" spans="4:17" s="282" customFormat="1" ht="15" hidden="1" x14ac:dyDescent="0.25">
      <c r="D134" s="271"/>
      <c r="E134" s="271"/>
      <c r="F134" s="271"/>
      <c r="G134" s="271"/>
      <c r="H134" s="341"/>
      <c r="I134" s="341"/>
      <c r="J134" s="341"/>
      <c r="K134" s="271"/>
      <c r="L134" s="269"/>
      <c r="M134" s="269"/>
      <c r="N134" s="269"/>
      <c r="O134" s="269"/>
      <c r="P134" s="269"/>
      <c r="Q134" s="269"/>
    </row>
    <row r="135" spans="4:17" s="282" customFormat="1" ht="15" hidden="1" x14ac:dyDescent="0.25">
      <c r="D135" s="271"/>
      <c r="E135" s="271"/>
      <c r="F135" s="271"/>
      <c r="G135" s="271"/>
      <c r="H135" s="341"/>
      <c r="I135" s="341"/>
      <c r="J135" s="341"/>
      <c r="K135" s="271"/>
      <c r="L135" s="269"/>
      <c r="M135" s="269"/>
      <c r="N135" s="269"/>
      <c r="O135" s="269"/>
      <c r="P135" s="269"/>
      <c r="Q135" s="269"/>
    </row>
  </sheetData>
  <mergeCells count="14">
    <mergeCell ref="B23:C23"/>
    <mergeCell ref="F8:G8"/>
    <mergeCell ref="I8:J8"/>
    <mergeCell ref="B6:D6"/>
    <mergeCell ref="B4:M4"/>
    <mergeCell ref="J6:K6"/>
    <mergeCell ref="C7:C9"/>
    <mergeCell ref="I7:K7"/>
    <mergeCell ref="K8:K9"/>
    <mergeCell ref="D7:E7"/>
    <mergeCell ref="F7:G7"/>
    <mergeCell ref="D8:E8"/>
    <mergeCell ref="B5:K5"/>
    <mergeCell ref="B7:B9"/>
  </mergeCells>
  <conditionalFormatting sqref="K11 K13:K22">
    <cfRule type="cellIs" dxfId="915" priority="19" stopIfTrue="1" operator="greaterThan">
      <formula>0</formula>
    </cfRule>
  </conditionalFormatting>
  <conditionalFormatting sqref="K24:K47 K11 K13:K22">
    <cfRule type="cellIs" dxfId="914" priority="17" operator="lessThan">
      <formula>1</formula>
    </cfRule>
    <cfRule type="cellIs" dxfId="913" priority="18" operator="greaterThan">
      <formula>1</formula>
    </cfRule>
  </conditionalFormatting>
  <conditionalFormatting sqref="K24:K47 K11 K13:K22">
    <cfRule type="cellIs" dxfId="912" priority="13" operator="lessThan">
      <formula>1</formula>
    </cfRule>
  </conditionalFormatting>
  <conditionalFormatting sqref="K23">
    <cfRule type="cellIs" dxfId="911" priority="8" stopIfTrue="1" operator="greaterThan">
      <formula>0</formula>
    </cfRule>
  </conditionalFormatting>
  <conditionalFormatting sqref="K23">
    <cfRule type="cellIs" dxfId="910" priority="6" operator="lessThan">
      <formula>1</formula>
    </cfRule>
    <cfRule type="cellIs" dxfId="909" priority="7" operator="greaterThan">
      <formula>1</formula>
    </cfRule>
  </conditionalFormatting>
  <conditionalFormatting sqref="K23">
    <cfRule type="cellIs" dxfId="908" priority="5" operator="lessThan">
      <formula>1</formula>
    </cfRule>
  </conditionalFormatting>
  <conditionalFormatting sqref="K12">
    <cfRule type="cellIs" dxfId="907" priority="4" stopIfTrue="1" operator="greaterThan">
      <formula>0</formula>
    </cfRule>
  </conditionalFormatting>
  <conditionalFormatting sqref="K12">
    <cfRule type="cellIs" dxfId="906" priority="2" operator="lessThan">
      <formula>1</formula>
    </cfRule>
    <cfRule type="cellIs" dxfId="905" priority="3" operator="greaterThan">
      <formula>1</formula>
    </cfRule>
  </conditionalFormatting>
  <conditionalFormatting sqref="K12">
    <cfRule type="cellIs" dxfId="904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I23:K23 D11:K22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A7" sqref="A7:A10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3" width="19.7109375" style="189" customWidth="1"/>
    <col min="4" max="4" width="24.14062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418" t="s">
        <v>155</v>
      </c>
      <c r="B4" s="1418"/>
      <c r="C4" s="1418"/>
      <c r="D4" s="1418"/>
    </row>
    <row r="5" spans="1:15" s="165" customFormat="1" ht="19.5" customHeight="1" x14ac:dyDescent="0.3">
      <c r="A5" s="1404" t="s">
        <v>156</v>
      </c>
      <c r="B5" s="1155"/>
      <c r="C5" s="1155"/>
      <c r="D5" s="1155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405" t="s">
        <v>106</v>
      </c>
      <c r="B7" s="1407" t="s">
        <v>107</v>
      </c>
      <c r="C7" s="1419" t="s">
        <v>93</v>
      </c>
      <c r="D7" s="1422" t="s">
        <v>52</v>
      </c>
    </row>
    <row r="8" spans="1:15" s="174" customFormat="1" ht="16.5" customHeight="1" x14ac:dyDescent="0.25">
      <c r="A8" s="1406"/>
      <c r="B8" s="1408"/>
      <c r="C8" s="1420"/>
      <c r="D8" s="142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406"/>
      <c r="B9" s="1408"/>
      <c r="C9" s="1421"/>
      <c r="D9" s="1424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406"/>
      <c r="B10" s="1408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226" t="s">
        <v>103</v>
      </c>
      <c r="B12" s="227" t="s">
        <v>41</v>
      </c>
      <c r="C12" s="197">
        <v>20481101.690000001</v>
      </c>
      <c r="D12" s="197">
        <v>1252548.02</v>
      </c>
    </row>
    <row r="13" spans="1:15" ht="16.5" customHeight="1" x14ac:dyDescent="0.3">
      <c r="A13" s="228" t="s">
        <v>101</v>
      </c>
      <c r="B13" s="227" t="s">
        <v>42</v>
      </c>
      <c r="C13" s="197">
        <v>71738.92</v>
      </c>
      <c r="D13" s="197">
        <v>7638.12</v>
      </c>
    </row>
    <row r="14" spans="1:15" ht="16.5" customHeight="1" x14ac:dyDescent="0.3">
      <c r="A14" s="228" t="s">
        <v>102</v>
      </c>
      <c r="B14" s="227" t="s">
        <v>43</v>
      </c>
      <c r="C14" s="197">
        <v>956346.2300000001</v>
      </c>
      <c r="D14" s="197">
        <v>261861.06999999998</v>
      </c>
    </row>
    <row r="15" spans="1:15" ht="16.5" customHeight="1" x14ac:dyDescent="0.3">
      <c r="A15" s="228" t="s">
        <v>104</v>
      </c>
      <c r="B15" s="227" t="s">
        <v>44</v>
      </c>
      <c r="C15" s="197">
        <v>0</v>
      </c>
      <c r="D15" s="197">
        <v>0</v>
      </c>
    </row>
    <row r="16" spans="1:15" ht="19.5" customHeight="1" x14ac:dyDescent="0.3">
      <c r="A16" s="1138" t="s">
        <v>45</v>
      </c>
      <c r="B16" s="1140"/>
      <c r="C16" s="199">
        <v>21509186.840000004</v>
      </c>
      <c r="D16" s="200">
        <v>1522047.2100000002</v>
      </c>
    </row>
    <row r="17" spans="1:4" s="181" customFormat="1" ht="8.25" customHeight="1" x14ac:dyDescent="0.3">
      <c r="A17" s="179"/>
      <c r="B17" s="179"/>
      <c r="C17" s="180"/>
      <c r="D17" s="180"/>
    </row>
    <row r="18" spans="1:4" ht="19.5" customHeight="1" x14ac:dyDescent="0.3">
      <c r="A18" s="163"/>
      <c r="B18" s="163"/>
      <c r="C18" s="164"/>
      <c r="D18" s="164"/>
    </row>
    <row r="19" spans="1:4" ht="18" hidden="1" customHeight="1" x14ac:dyDescent="0.3">
      <c r="A19" s="182"/>
      <c r="B19" s="183"/>
      <c r="C19" s="184"/>
      <c r="D19" s="185"/>
    </row>
    <row r="20" spans="1:4" ht="15.75" hidden="1" customHeight="1" x14ac:dyDescent="0.3">
      <c r="A20" s="163"/>
      <c r="B20" s="186"/>
      <c r="C20" s="164"/>
      <c r="D20" s="187"/>
    </row>
    <row r="21" spans="1:4" ht="18.75" hidden="1" customHeight="1" x14ac:dyDescent="0.3">
      <c r="A21" s="163"/>
      <c r="B21" s="163"/>
      <c r="C21" s="164"/>
      <c r="D21" s="164"/>
    </row>
    <row r="22" spans="1:4" ht="18.75" hidden="1" customHeight="1" x14ac:dyDescent="0.3">
      <c r="A22" s="163"/>
      <c r="B22" s="163"/>
      <c r="C22" s="164"/>
      <c r="D22" s="164"/>
    </row>
    <row r="23" spans="1:4" ht="18.75" hidden="1" customHeight="1" x14ac:dyDescent="0.3">
      <c r="A23" s="163"/>
      <c r="B23" s="163"/>
      <c r="C23" s="164"/>
      <c r="D23" s="164"/>
    </row>
    <row r="24" spans="1:4" ht="18.75" hidden="1" customHeight="1" x14ac:dyDescent="0.3">
      <c r="A24" s="163"/>
      <c r="B24" s="163"/>
      <c r="C24" s="164"/>
      <c r="D24" s="164"/>
    </row>
    <row r="25" spans="1:4" ht="18.75" hidden="1" customHeight="1" x14ac:dyDescent="0.3">
      <c r="A25" s="163"/>
      <c r="B25" s="163"/>
      <c r="C25" s="164"/>
      <c r="D25" s="164"/>
    </row>
    <row r="26" spans="1:4" ht="18.75" hidden="1" customHeight="1" x14ac:dyDescent="0.3">
      <c r="A26" s="163"/>
      <c r="B26" s="163"/>
      <c r="C26" s="164"/>
      <c r="D26" s="164"/>
    </row>
    <row r="27" spans="1:4" ht="18.75" hidden="1" customHeight="1" x14ac:dyDescent="0.3">
      <c r="A27" s="163"/>
      <c r="B27" s="163"/>
      <c r="C27" s="164"/>
      <c r="D27" s="164"/>
    </row>
    <row r="28" spans="1:4" ht="18.75" hidden="1" customHeight="1" x14ac:dyDescent="0.3">
      <c r="A28" s="163"/>
      <c r="B28" s="163"/>
      <c r="C28" s="164"/>
      <c r="D28" s="164"/>
    </row>
    <row r="29" spans="1:4" ht="18.75" hidden="1" customHeight="1" x14ac:dyDescent="0.3">
      <c r="A29" s="163"/>
      <c r="B29" s="163"/>
      <c r="C29" s="164"/>
      <c r="D29" s="164"/>
    </row>
    <row r="30" spans="1:4" ht="18.75" hidden="1" customHeight="1" x14ac:dyDescent="0.3">
      <c r="A30" s="163"/>
      <c r="B30" s="163"/>
      <c r="C30" s="164"/>
      <c r="D30" s="164"/>
    </row>
    <row r="31" spans="1:4" ht="18.75" hidden="1" customHeight="1" x14ac:dyDescent="0.3">
      <c r="A31" s="163"/>
      <c r="B31" s="163"/>
      <c r="C31" s="164"/>
      <c r="D31" s="164"/>
    </row>
    <row r="32" spans="1:4" ht="18.75" hidden="1" customHeight="1" x14ac:dyDescent="0.3">
      <c r="A32" s="163"/>
      <c r="B32" s="163"/>
      <c r="C32" s="164"/>
      <c r="D32" s="164"/>
    </row>
    <row r="33" spans="1:4" ht="18.75" hidden="1" customHeight="1" x14ac:dyDescent="0.3">
      <c r="A33" s="163"/>
      <c r="B33" s="163"/>
      <c r="C33" s="164"/>
      <c r="D33" s="164"/>
    </row>
    <row r="34" spans="1:4" ht="18.75" hidden="1" customHeight="1" x14ac:dyDescent="0.3">
      <c r="A34" s="163"/>
      <c r="B34" s="163"/>
      <c r="C34" s="164"/>
      <c r="D34" s="164"/>
    </row>
    <row r="35" spans="1:4" ht="18.75" hidden="1" customHeight="1" x14ac:dyDescent="0.3">
      <c r="A35" s="163"/>
      <c r="B35" s="163"/>
      <c r="C35" s="164"/>
      <c r="D35" s="164"/>
    </row>
    <row r="36" spans="1:4" ht="18.75" hidden="1" customHeight="1" x14ac:dyDescent="0.3">
      <c r="A36" s="163"/>
      <c r="B36" s="163"/>
      <c r="C36" s="164"/>
      <c r="D36" s="164"/>
    </row>
    <row r="37" spans="1:4" ht="18.75" hidden="1" customHeight="1" x14ac:dyDescent="0.3">
      <c r="A37" s="163"/>
      <c r="B37" s="163"/>
      <c r="C37" s="164"/>
      <c r="D37" s="164"/>
    </row>
    <row r="38" spans="1:4" ht="18.75" hidden="1" customHeight="1" x14ac:dyDescent="0.3"/>
    <row r="39" spans="1:4" ht="18.75" hidden="1" customHeight="1" x14ac:dyDescent="0.3"/>
    <row r="40" spans="1:4" ht="18.75" hidden="1" customHeight="1" x14ac:dyDescent="0.3"/>
    <row r="41" spans="1:4" ht="18.75" hidden="1" customHeight="1" x14ac:dyDescent="0.3"/>
    <row r="42" spans="1:4" ht="18.75" hidden="1" customHeight="1" x14ac:dyDescent="0.3"/>
    <row r="43" spans="1:4" ht="18.75" hidden="1" customHeight="1" x14ac:dyDescent="0.3"/>
    <row r="44" spans="1:4" ht="18.75" hidden="1" customHeight="1" x14ac:dyDescent="0.3"/>
    <row r="45" spans="1:4" ht="18.75" hidden="1" customHeight="1" x14ac:dyDescent="0.3"/>
    <row r="46" spans="1:4" ht="18.75" hidden="1" customHeight="1" x14ac:dyDescent="0.3"/>
    <row r="47" spans="1:4" ht="18.75" hidden="1" customHeight="1" x14ac:dyDescent="0.3"/>
    <row r="48" spans="1:4" ht="18.75" hidden="1" customHeight="1" x14ac:dyDescent="0.3"/>
    <row r="49" ht="18.75" hidden="1" customHeight="1" x14ac:dyDescent="0.3"/>
    <row r="50" ht="18.75" hidden="1" customHeight="1" x14ac:dyDescent="0.3"/>
    <row r="51" ht="18.75" hidden="1" customHeight="1" x14ac:dyDescent="0.3"/>
    <row r="52" ht="18.75" hidden="1" customHeight="1" x14ac:dyDescent="0.3"/>
    <row r="53" ht="18.75" hidden="1" customHeight="1" x14ac:dyDescent="0.3"/>
    <row r="54" ht="18.75" hidden="1" customHeight="1" x14ac:dyDescent="0.3"/>
    <row r="55" ht="18.75" hidden="1" customHeight="1" x14ac:dyDescent="0.3"/>
    <row r="56" ht="18.75" hidden="1" customHeight="1" x14ac:dyDescent="0.3"/>
    <row r="57" ht="18.75" hidden="1" customHeight="1" x14ac:dyDescent="0.3"/>
    <row r="58" ht="18.75" hidden="1" customHeight="1" x14ac:dyDescent="0.3"/>
    <row r="59" ht="18.75" hidden="1" customHeight="1" x14ac:dyDescent="0.3"/>
    <row r="60" ht="18.75" hidden="1" customHeight="1" x14ac:dyDescent="0.3"/>
    <row r="61" ht="18.75" hidden="1" customHeight="1" x14ac:dyDescent="0.3"/>
    <row r="62" ht="18.75" hidden="1" customHeight="1" x14ac:dyDescent="0.3"/>
    <row r="63" ht="18.75" hidden="1" customHeight="1" x14ac:dyDescent="0.3"/>
    <row r="64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</sheetData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_x000a_Molimo unesite cijeli broj." sqref="C12:D1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opLeftCell="A7" zoomScale="110" zoomScaleNormal="110" workbookViewId="0">
      <selection activeCell="H30" sqref="H30"/>
    </sheetView>
  </sheetViews>
  <sheetFormatPr defaultColWidth="0" defaultRowHeight="15" zeroHeight="1" x14ac:dyDescent="0.3"/>
  <cols>
    <col min="1" max="2" width="6.28515625" style="188" customWidth="1"/>
    <col min="3" max="3" width="27" style="188" customWidth="1"/>
    <col min="4" max="4" width="14.85546875" style="189" customWidth="1"/>
    <col min="5" max="6" width="13.7109375" style="189" customWidth="1"/>
    <col min="7" max="7" width="15.28515625" style="319" customWidth="1"/>
    <col min="8" max="10" width="13.7109375" style="189" customWidth="1"/>
    <col min="11" max="11" width="13.7109375" style="319" customWidth="1"/>
    <col min="12" max="12" width="15.5703125" style="319" customWidth="1"/>
    <col min="13" max="15" width="13.7109375" style="319" customWidth="1"/>
    <col min="16" max="16" width="3" style="165" customWidth="1"/>
    <col min="17" max="26" width="0" style="165" hidden="1" customWidth="1"/>
    <col min="27" max="16384" width="0" style="169" hidden="1"/>
  </cols>
  <sheetData>
    <row r="1" spans="1:26" s="165" customFormat="1" ht="9.75" customHeight="1" x14ac:dyDescent="0.3">
      <c r="A1" s="163"/>
      <c r="B1" s="163"/>
      <c r="C1" s="163"/>
      <c r="D1" s="164"/>
      <c r="E1" s="164"/>
      <c r="F1" s="164"/>
      <c r="G1" s="310"/>
      <c r="H1" s="164"/>
      <c r="I1" s="164"/>
      <c r="J1" s="164"/>
      <c r="K1" s="329"/>
      <c r="L1" s="329"/>
      <c r="M1" s="329"/>
      <c r="N1" s="329"/>
      <c r="O1" s="329"/>
    </row>
    <row r="2" spans="1:26" ht="20.25" customHeight="1" x14ac:dyDescent="0.3">
      <c r="A2" s="166"/>
      <c r="B2" s="166"/>
      <c r="C2" s="167"/>
      <c r="D2" s="167"/>
      <c r="E2" s="167"/>
      <c r="F2" s="167"/>
      <c r="G2" s="311"/>
      <c r="H2" s="167"/>
      <c r="I2" s="167"/>
      <c r="J2" s="167"/>
      <c r="K2" s="310"/>
      <c r="L2" s="310"/>
      <c r="M2" s="310"/>
      <c r="N2" s="310"/>
      <c r="O2" s="310"/>
      <c r="P2" s="168"/>
      <c r="Q2" s="168"/>
    </row>
    <row r="3" spans="1:26" ht="12" customHeight="1" x14ac:dyDescent="0.3">
      <c r="A3" s="170"/>
      <c r="B3" s="170"/>
      <c r="C3" s="171"/>
      <c r="D3" s="171"/>
      <c r="E3" s="171"/>
      <c r="F3" s="171"/>
      <c r="G3" s="312"/>
      <c r="H3" s="171"/>
      <c r="I3" s="171"/>
      <c r="J3" s="171"/>
      <c r="K3" s="312"/>
      <c r="L3" s="312"/>
      <c r="M3" s="312"/>
      <c r="N3" s="312"/>
      <c r="O3" s="312"/>
    </row>
    <row r="4" spans="1:26" s="165" customFormat="1" ht="19.5" customHeight="1" x14ac:dyDescent="0.3">
      <c r="A4" s="1146" t="s">
        <v>150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256"/>
      <c r="M4" s="256"/>
      <c r="N4" s="256"/>
      <c r="O4" s="256"/>
    </row>
    <row r="5" spans="1:26" s="165" customFormat="1" ht="19.5" customHeight="1" x14ac:dyDescent="0.3">
      <c r="A5" s="1146" t="s">
        <v>151</v>
      </c>
      <c r="B5" s="1146"/>
      <c r="C5" s="1155"/>
      <c r="D5" s="1155"/>
      <c r="E5" s="1155"/>
      <c r="F5" s="1155"/>
      <c r="G5" s="1155"/>
      <c r="H5" s="1155"/>
      <c r="I5" s="1155"/>
      <c r="J5" s="1155"/>
      <c r="K5" s="1155"/>
      <c r="L5" s="257"/>
      <c r="M5" s="257"/>
      <c r="N5" s="257"/>
      <c r="O5" s="257"/>
    </row>
    <row r="6" spans="1:26" s="165" customFormat="1" ht="16.5" customHeight="1" x14ac:dyDescent="0.3">
      <c r="A6" s="172"/>
      <c r="B6" s="172"/>
      <c r="C6" s="172"/>
      <c r="D6" s="172"/>
      <c r="E6" s="172"/>
      <c r="F6" s="172"/>
      <c r="G6" s="313"/>
      <c r="H6" s="172"/>
      <c r="I6" s="172"/>
      <c r="J6" s="172"/>
      <c r="K6" s="313"/>
      <c r="L6" s="313"/>
      <c r="M6" s="313"/>
      <c r="N6" s="313"/>
      <c r="O6" s="313"/>
    </row>
    <row r="7" spans="1:26" s="173" customFormat="1" ht="17.25" customHeight="1" x14ac:dyDescent="0.25">
      <c r="A7" s="1147" t="s">
        <v>84</v>
      </c>
      <c r="B7" s="260"/>
      <c r="C7" s="1149" t="s">
        <v>107</v>
      </c>
      <c r="D7" s="1151" t="s">
        <v>108</v>
      </c>
      <c r="E7" s="1152"/>
      <c r="F7" s="1152"/>
      <c r="G7" s="1152"/>
      <c r="H7" s="1152"/>
      <c r="I7" s="1152"/>
      <c r="J7" s="1152"/>
      <c r="K7" s="1153"/>
      <c r="L7" s="334"/>
      <c r="M7" s="334"/>
      <c r="N7" s="334"/>
      <c r="O7" s="334"/>
    </row>
    <row r="8" spans="1:26" s="174" customFormat="1" ht="16.5" customHeight="1" x14ac:dyDescent="0.25">
      <c r="A8" s="1148"/>
      <c r="B8" s="261"/>
      <c r="C8" s="1150"/>
      <c r="D8" s="1150" t="s">
        <v>93</v>
      </c>
      <c r="E8" s="1154"/>
      <c r="F8" s="1154"/>
      <c r="G8" s="1154"/>
      <c r="H8" s="1150" t="s">
        <v>52</v>
      </c>
      <c r="I8" s="1150"/>
      <c r="J8" s="1154"/>
      <c r="K8" s="1156"/>
      <c r="L8" s="335"/>
      <c r="M8" s="335"/>
      <c r="N8" s="335"/>
      <c r="O8" s="335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s="174" customFormat="1" ht="17.25" customHeight="1" x14ac:dyDescent="0.25">
      <c r="A9" s="1148"/>
      <c r="B9" s="261"/>
      <c r="C9" s="1150"/>
      <c r="D9" s="1154"/>
      <c r="E9" s="1154"/>
      <c r="F9" s="1154"/>
      <c r="G9" s="1154"/>
      <c r="H9" s="1150"/>
      <c r="I9" s="1150"/>
      <c r="J9" s="1154"/>
      <c r="K9" s="1156"/>
      <c r="L9" s="335"/>
      <c r="M9" s="335"/>
      <c r="N9" s="335"/>
      <c r="O9" s="335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s="174" customFormat="1" ht="28.5" customHeight="1" x14ac:dyDescent="0.25">
      <c r="A10" s="1148"/>
      <c r="B10" s="261"/>
      <c r="C10" s="1150"/>
      <c r="D10" s="190" t="s">
        <v>109</v>
      </c>
      <c r="E10" s="190" t="s">
        <v>110</v>
      </c>
      <c r="F10" s="190" t="s">
        <v>111</v>
      </c>
      <c r="G10" s="314" t="s">
        <v>112</v>
      </c>
      <c r="H10" s="190" t="s">
        <v>109</v>
      </c>
      <c r="I10" s="190" t="s">
        <v>110</v>
      </c>
      <c r="J10" s="190" t="s">
        <v>113</v>
      </c>
      <c r="K10" s="330" t="s">
        <v>114</v>
      </c>
      <c r="L10" s="336"/>
      <c r="M10" s="336"/>
      <c r="N10" s="336"/>
      <c r="O10" s="336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6" customFormat="1" ht="14.25" customHeight="1" x14ac:dyDescent="0.25">
      <c r="A11" s="192">
        <v>1</v>
      </c>
      <c r="B11" s="262"/>
      <c r="C11" s="193">
        <v>2</v>
      </c>
      <c r="D11" s="194">
        <v>3</v>
      </c>
      <c r="E11" s="194">
        <v>4</v>
      </c>
      <c r="F11" s="194">
        <v>5</v>
      </c>
      <c r="G11" s="315">
        <v>6</v>
      </c>
      <c r="H11" s="194">
        <v>7</v>
      </c>
      <c r="I11" s="194">
        <v>8</v>
      </c>
      <c r="J11" s="194">
        <v>9</v>
      </c>
      <c r="K11" s="331">
        <v>10</v>
      </c>
      <c r="L11" s="337"/>
      <c r="M11" s="337"/>
      <c r="N11" s="337"/>
      <c r="O11" s="337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6.5" customHeight="1" x14ac:dyDescent="0.3">
      <c r="A12" s="196" t="s">
        <v>53</v>
      </c>
      <c r="B12" s="263" t="s">
        <v>157</v>
      </c>
      <c r="C12" s="201" t="s">
        <v>54</v>
      </c>
      <c r="D12" s="197">
        <v>10061050.819999993</v>
      </c>
      <c r="E12" s="197">
        <v>0</v>
      </c>
      <c r="F12" s="361">
        <v>0</v>
      </c>
      <c r="G12" s="316">
        <v>10061050.819999993</v>
      </c>
      <c r="H12" s="197">
        <v>1897236.4700000014</v>
      </c>
      <c r="I12" s="361">
        <v>0</v>
      </c>
      <c r="J12" s="197">
        <v>0</v>
      </c>
      <c r="K12" s="332">
        <v>1897236.4700000014</v>
      </c>
      <c r="L12" s="338">
        <f>SUM(D12+E12)</f>
        <v>10061050.819999993</v>
      </c>
      <c r="M12" s="338"/>
      <c r="N12" s="338"/>
      <c r="O12" s="338"/>
    </row>
    <row r="13" spans="1:26" ht="16.5" customHeight="1" x14ac:dyDescent="0.3">
      <c r="A13" s="198" t="s">
        <v>55</v>
      </c>
      <c r="B13" s="264" t="s">
        <v>158</v>
      </c>
      <c r="C13" s="202" t="s">
        <v>56</v>
      </c>
      <c r="D13" s="197">
        <v>25408501.800000004</v>
      </c>
      <c r="E13" s="197">
        <v>95910.59</v>
      </c>
      <c r="F13" s="361">
        <v>139241.98000000001</v>
      </c>
      <c r="G13" s="316">
        <v>25365170.410000004</v>
      </c>
      <c r="H13" s="197">
        <v>1280952.03</v>
      </c>
      <c r="I13" s="361">
        <v>0</v>
      </c>
      <c r="J13" s="197">
        <v>0</v>
      </c>
      <c r="K13" s="332">
        <v>1280952.03</v>
      </c>
      <c r="L13" s="338">
        <f t="shared" ref="L13:L25" si="0">SUM(D13+E13)</f>
        <v>25504412.390000004</v>
      </c>
      <c r="M13" s="338"/>
      <c r="N13" s="338"/>
      <c r="O13" s="338"/>
    </row>
    <row r="14" spans="1:26" ht="16.5" customHeight="1" x14ac:dyDescent="0.3">
      <c r="A14" s="196" t="s">
        <v>57</v>
      </c>
      <c r="B14" s="263" t="s">
        <v>159</v>
      </c>
      <c r="C14" s="202" t="s">
        <v>58</v>
      </c>
      <c r="D14" s="197">
        <v>7687705.5000000009</v>
      </c>
      <c r="E14" s="197">
        <v>0</v>
      </c>
      <c r="F14" s="361">
        <v>0</v>
      </c>
      <c r="G14" s="316">
        <v>7687705.5000000009</v>
      </c>
      <c r="H14" s="197">
        <v>421665.82999999996</v>
      </c>
      <c r="I14" s="361">
        <v>0</v>
      </c>
      <c r="J14" s="197">
        <v>0</v>
      </c>
      <c r="K14" s="332">
        <v>421665.82999999996</v>
      </c>
      <c r="L14" s="338">
        <f t="shared" si="0"/>
        <v>7687705.5000000009</v>
      </c>
      <c r="M14" s="338"/>
      <c r="N14" s="338"/>
      <c r="O14" s="338"/>
    </row>
    <row r="15" spans="1:26" ht="16.5" customHeight="1" x14ac:dyDescent="0.3">
      <c r="A15" s="196" t="s">
        <v>59</v>
      </c>
      <c r="B15" s="263"/>
      <c r="C15" s="202" t="s">
        <v>149</v>
      </c>
      <c r="D15" s="197">
        <v>461676</v>
      </c>
      <c r="E15" s="197">
        <v>0</v>
      </c>
      <c r="F15" s="361">
        <v>0</v>
      </c>
      <c r="G15" s="316">
        <v>461676</v>
      </c>
      <c r="H15" s="197">
        <v>0</v>
      </c>
      <c r="I15" s="361">
        <v>0</v>
      </c>
      <c r="J15" s="197">
        <v>0</v>
      </c>
      <c r="K15" s="332">
        <v>0</v>
      </c>
      <c r="L15" s="338">
        <f t="shared" si="0"/>
        <v>461676</v>
      </c>
      <c r="M15" s="338"/>
      <c r="N15" s="338"/>
      <c r="O15" s="338"/>
    </row>
    <row r="16" spans="1:26" ht="16.5" customHeight="1" x14ac:dyDescent="0.3">
      <c r="A16" s="198" t="s">
        <v>61</v>
      </c>
      <c r="B16" s="264"/>
      <c r="C16" s="202" t="s">
        <v>60</v>
      </c>
      <c r="D16" s="197">
        <v>23550352.650000002</v>
      </c>
      <c r="E16" s="197">
        <v>0</v>
      </c>
      <c r="F16" s="361">
        <v>495161.48</v>
      </c>
      <c r="G16" s="316">
        <v>23055191.170000002</v>
      </c>
      <c r="H16" s="197">
        <v>1195296.2000000002</v>
      </c>
      <c r="I16" s="361">
        <v>0</v>
      </c>
      <c r="J16" s="197">
        <v>0</v>
      </c>
      <c r="K16" s="332">
        <v>1195296.2000000002</v>
      </c>
      <c r="L16" s="338">
        <f t="shared" si="0"/>
        <v>23550352.650000002</v>
      </c>
      <c r="M16" s="338"/>
      <c r="N16" s="338"/>
      <c r="O16" s="338"/>
    </row>
    <row r="17" spans="1:26" ht="16.5" customHeight="1" x14ac:dyDescent="0.3">
      <c r="A17" s="196" t="s">
        <v>63</v>
      </c>
      <c r="B17" s="263"/>
      <c r="C17" s="202" t="s">
        <v>62</v>
      </c>
      <c r="D17" s="197">
        <v>28539590.520000003</v>
      </c>
      <c r="E17" s="197">
        <v>163246.36999999997</v>
      </c>
      <c r="F17" s="361">
        <v>109640.31</v>
      </c>
      <c r="G17" s="316">
        <v>28593196.580000006</v>
      </c>
      <c r="H17" s="197">
        <v>3365974.9600000004</v>
      </c>
      <c r="I17" s="361">
        <v>0</v>
      </c>
      <c r="J17" s="197">
        <v>0</v>
      </c>
      <c r="K17" s="332">
        <v>3365974.9600000004</v>
      </c>
      <c r="L17" s="338">
        <f t="shared" si="0"/>
        <v>28702836.890000004</v>
      </c>
      <c r="M17" s="338"/>
      <c r="N17" s="338"/>
      <c r="O17" s="338"/>
    </row>
    <row r="18" spans="1:26" ht="16.5" customHeight="1" x14ac:dyDescent="0.3">
      <c r="A18" s="196" t="s">
        <v>65</v>
      </c>
      <c r="B18" s="263"/>
      <c r="C18" s="202" t="s">
        <v>64</v>
      </c>
      <c r="D18" s="197">
        <v>5103729.7000000263</v>
      </c>
      <c r="E18" s="197">
        <v>0</v>
      </c>
      <c r="F18" s="361">
        <v>0</v>
      </c>
      <c r="G18" s="316">
        <v>5103729.7000000263</v>
      </c>
      <c r="H18" s="197">
        <v>0</v>
      </c>
      <c r="I18" s="361">
        <v>0</v>
      </c>
      <c r="J18" s="197">
        <v>0</v>
      </c>
      <c r="K18" s="332">
        <v>0</v>
      </c>
      <c r="L18" s="338">
        <f t="shared" si="0"/>
        <v>5103729.7000000263</v>
      </c>
      <c r="M18" s="338"/>
      <c r="N18" s="338"/>
      <c r="O18" s="338"/>
    </row>
    <row r="19" spans="1:26" ht="16.5" customHeight="1" x14ac:dyDescent="0.3">
      <c r="A19" s="198" t="s">
        <v>66</v>
      </c>
      <c r="B19" s="264"/>
      <c r="C19" s="202" t="s">
        <v>68</v>
      </c>
      <c r="D19" s="197">
        <v>276860.40999999992</v>
      </c>
      <c r="E19" s="197">
        <v>0</v>
      </c>
      <c r="F19" s="361">
        <v>0</v>
      </c>
      <c r="G19" s="316">
        <v>276860.40999999992</v>
      </c>
      <c r="H19" s="197">
        <v>142369.89999999991</v>
      </c>
      <c r="I19" s="361">
        <v>0</v>
      </c>
      <c r="J19" s="197">
        <v>0</v>
      </c>
      <c r="K19" s="332">
        <v>142369.89999999991</v>
      </c>
      <c r="L19" s="338">
        <f t="shared" si="0"/>
        <v>276860.40999999992</v>
      </c>
      <c r="M19" s="338"/>
      <c r="N19" s="338"/>
      <c r="O19" s="338"/>
    </row>
    <row r="20" spans="1:26" ht="16.5" customHeight="1" x14ac:dyDescent="0.3">
      <c r="A20" s="196" t="s">
        <v>67</v>
      </c>
      <c r="B20" s="263"/>
      <c r="C20" s="202" t="s">
        <v>69</v>
      </c>
      <c r="D20" s="197">
        <v>30090553.060000002</v>
      </c>
      <c r="E20" s="197">
        <v>0</v>
      </c>
      <c r="F20" s="361">
        <v>353516.08999999997</v>
      </c>
      <c r="G20" s="316">
        <v>29737036.970000003</v>
      </c>
      <c r="H20" s="197">
        <v>2358997.33</v>
      </c>
      <c r="I20" s="361">
        <v>0</v>
      </c>
      <c r="J20" s="197">
        <v>0</v>
      </c>
      <c r="K20" s="332">
        <v>2358997.33</v>
      </c>
      <c r="L20" s="338">
        <f t="shared" si="0"/>
        <v>30090553.060000002</v>
      </c>
      <c r="M20" s="338"/>
      <c r="N20" s="338"/>
      <c r="O20" s="338"/>
    </row>
    <row r="21" spans="1:26" ht="16.5" customHeight="1" x14ac:dyDescent="0.3">
      <c r="A21" s="196" t="s">
        <v>22</v>
      </c>
      <c r="B21" s="263"/>
      <c r="C21" s="202" t="s">
        <v>92</v>
      </c>
      <c r="D21" s="197">
        <v>19251090.439999998</v>
      </c>
      <c r="E21" s="197">
        <v>237833.66999999998</v>
      </c>
      <c r="F21" s="361">
        <v>77075.929999999993</v>
      </c>
      <c r="G21" s="316">
        <v>19411848.18</v>
      </c>
      <c r="H21" s="197">
        <v>0</v>
      </c>
      <c r="I21" s="361">
        <v>0</v>
      </c>
      <c r="J21" s="197">
        <v>0</v>
      </c>
      <c r="K21" s="332">
        <v>0</v>
      </c>
      <c r="L21" s="338">
        <f t="shared" si="0"/>
        <v>19488924.109999999</v>
      </c>
      <c r="M21" s="338"/>
      <c r="N21" s="338"/>
      <c r="O21" s="338"/>
    </row>
    <row r="22" spans="1:26" ht="16.5" customHeight="1" x14ac:dyDescent="0.3">
      <c r="A22" s="198" t="s">
        <v>24</v>
      </c>
      <c r="B22" s="264"/>
      <c r="C22" s="202" t="s">
        <v>70</v>
      </c>
      <c r="D22" s="197">
        <v>12568828.359999999</v>
      </c>
      <c r="E22" s="197">
        <v>0</v>
      </c>
      <c r="F22" s="361">
        <v>0</v>
      </c>
      <c r="G22" s="316">
        <v>12568828.359999999</v>
      </c>
      <c r="H22" s="197">
        <v>3180162.12</v>
      </c>
      <c r="I22" s="361">
        <v>829.42</v>
      </c>
      <c r="J22" s="197">
        <v>0</v>
      </c>
      <c r="K22" s="332">
        <v>3180991.54</v>
      </c>
      <c r="L22" s="338">
        <f t="shared" si="0"/>
        <v>12568828.359999999</v>
      </c>
      <c r="M22" s="338"/>
      <c r="N22" s="338"/>
      <c r="O22" s="338"/>
    </row>
    <row r="23" spans="1:26" s="178" customFormat="1" ht="16.5" customHeight="1" x14ac:dyDescent="0.3">
      <c r="A23" s="196" t="s">
        <v>26</v>
      </c>
      <c r="B23" s="263"/>
      <c r="C23" s="202" t="s">
        <v>71</v>
      </c>
      <c r="D23" s="197">
        <v>14122790.739999996</v>
      </c>
      <c r="E23" s="197">
        <v>49215.409999999996</v>
      </c>
      <c r="F23" s="361">
        <v>8606</v>
      </c>
      <c r="G23" s="316">
        <v>14163400.149999997</v>
      </c>
      <c r="H23" s="197">
        <v>476873.9</v>
      </c>
      <c r="I23" s="361">
        <v>0</v>
      </c>
      <c r="J23" s="197">
        <v>0</v>
      </c>
      <c r="K23" s="332">
        <v>476873.9</v>
      </c>
      <c r="L23" s="338">
        <f t="shared" si="0"/>
        <v>14172006.149999997</v>
      </c>
      <c r="M23" s="338"/>
      <c r="N23" s="338"/>
      <c r="O23" s="338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6.5" customHeight="1" x14ac:dyDescent="0.3">
      <c r="A24" s="196" t="s">
        <v>28</v>
      </c>
      <c r="B24" s="263"/>
      <c r="C24" s="202" t="s">
        <v>72</v>
      </c>
      <c r="D24" s="197">
        <v>9046203.25</v>
      </c>
      <c r="E24" s="197">
        <v>0</v>
      </c>
      <c r="F24" s="361">
        <v>0</v>
      </c>
      <c r="G24" s="316">
        <v>9046203.25</v>
      </c>
      <c r="H24" s="197">
        <v>2693016.67</v>
      </c>
      <c r="I24" s="361">
        <v>0</v>
      </c>
      <c r="J24" s="197">
        <v>0</v>
      </c>
      <c r="K24" s="332">
        <v>2693016.67</v>
      </c>
      <c r="L24" s="338">
        <f t="shared" si="0"/>
        <v>9046203.25</v>
      </c>
      <c r="M24" s="338"/>
      <c r="N24" s="338"/>
      <c r="O24" s="338"/>
    </row>
    <row r="25" spans="1:26" ht="19.5" customHeight="1" x14ac:dyDescent="0.3">
      <c r="A25" s="1138" t="s">
        <v>40</v>
      </c>
      <c r="B25" s="1139"/>
      <c r="C25" s="1140"/>
      <c r="D25" s="199">
        <v>186168933.25000006</v>
      </c>
      <c r="E25" s="199">
        <v>546206.03999999992</v>
      </c>
      <c r="F25" s="362">
        <v>1183241.7899999998</v>
      </c>
      <c r="G25" s="317">
        <v>185531897.50000003</v>
      </c>
      <c r="H25" s="199">
        <v>17012545.410000004</v>
      </c>
      <c r="I25" s="362">
        <v>829.42</v>
      </c>
      <c r="J25" s="199">
        <v>0</v>
      </c>
      <c r="K25" s="333">
        <v>17013374.830000002</v>
      </c>
      <c r="L25" s="338">
        <f t="shared" si="0"/>
        <v>186715139.29000005</v>
      </c>
      <c r="M25" s="339"/>
      <c r="N25" s="339"/>
      <c r="O25" s="339"/>
    </row>
    <row r="26" spans="1:26" s="181" customFormat="1" ht="8.25" customHeight="1" x14ac:dyDescent="0.3">
      <c r="A26" s="179"/>
      <c r="B26" s="179"/>
      <c r="C26" s="179"/>
      <c r="D26" s="180"/>
      <c r="E26" s="180"/>
      <c r="F26" s="180"/>
      <c r="G26" s="318"/>
      <c r="H26" s="180"/>
      <c r="I26" s="180"/>
      <c r="J26" s="180"/>
      <c r="K26" s="318"/>
      <c r="L26" s="318"/>
      <c r="M26" s="318"/>
      <c r="N26" s="318"/>
      <c r="O26" s="318"/>
    </row>
    <row r="27" spans="1:26" s="181" customFormat="1" ht="17.45" customHeight="1" x14ac:dyDescent="0.3">
      <c r="A27" s="179"/>
      <c r="B27" s="179"/>
      <c r="C27" s="179"/>
      <c r="D27" s="180"/>
      <c r="E27" s="180"/>
      <c r="F27" s="180"/>
      <c r="G27" s="318">
        <f>SUM(G25+K25)</f>
        <v>202545272.33000004</v>
      </c>
      <c r="H27" s="180"/>
      <c r="I27" s="180"/>
      <c r="J27" s="180"/>
      <c r="K27" s="318"/>
      <c r="L27" s="318"/>
      <c r="M27" s="318"/>
      <c r="N27" s="318"/>
      <c r="O27" s="318"/>
    </row>
    <row r="28" spans="1:26" s="181" customFormat="1" ht="16.899999999999999" customHeight="1" x14ac:dyDescent="0.3">
      <c r="A28" s="179"/>
      <c r="B28" s="179"/>
      <c r="C28" s="179"/>
      <c r="D28" s="180"/>
      <c r="E28" s="180"/>
      <c r="F28" s="180"/>
      <c r="G28" s="318"/>
      <c r="H28" s="180"/>
      <c r="I28" s="180"/>
      <c r="J28" s="180"/>
      <c r="K28" s="318"/>
      <c r="L28" s="318"/>
      <c r="M28" s="318"/>
      <c r="N28" s="318"/>
      <c r="O28" s="318"/>
    </row>
    <row r="29" spans="1:26" s="181" customFormat="1" ht="8.25" customHeight="1" x14ac:dyDescent="0.3">
      <c r="A29" s="179"/>
      <c r="B29" s="179"/>
      <c r="C29" s="179"/>
      <c r="D29" s="180"/>
      <c r="E29" s="180"/>
      <c r="F29" s="180"/>
      <c r="G29" s="318"/>
      <c r="H29" s="180"/>
      <c r="I29" s="180"/>
      <c r="J29" s="180"/>
      <c r="K29" s="318"/>
      <c r="L29" s="318"/>
      <c r="M29" s="318"/>
      <c r="N29" s="318"/>
      <c r="O29" s="318"/>
    </row>
    <row r="30" spans="1:26" s="181" customFormat="1" ht="8.25" customHeight="1" x14ac:dyDescent="0.3">
      <c r="A30" s="179"/>
      <c r="B30" s="179"/>
      <c r="C30" s="179"/>
      <c r="D30" s="180"/>
      <c r="E30" s="180"/>
      <c r="F30" s="180"/>
      <c r="G30" s="318"/>
      <c r="H30" s="180"/>
      <c r="I30" s="180"/>
      <c r="J30" s="180"/>
      <c r="K30" s="318"/>
      <c r="L30" s="318"/>
      <c r="M30" s="318"/>
      <c r="N30" s="318"/>
      <c r="O30" s="318"/>
    </row>
    <row r="31" spans="1:26" s="181" customFormat="1" ht="8.25" customHeight="1" x14ac:dyDescent="0.3">
      <c r="A31" s="179"/>
      <c r="B31" s="179"/>
      <c r="C31" s="179"/>
      <c r="D31" s="180"/>
      <c r="E31" s="180"/>
      <c r="F31" s="180"/>
      <c r="G31" s="318"/>
      <c r="H31" s="180"/>
      <c r="I31" s="180"/>
      <c r="J31" s="180"/>
      <c r="K31" s="318"/>
      <c r="L31" s="318"/>
      <c r="M31" s="318"/>
      <c r="N31" s="318"/>
      <c r="O31" s="318"/>
    </row>
    <row r="32" spans="1:26" s="181" customFormat="1" ht="8.25" customHeight="1" x14ac:dyDescent="0.3">
      <c r="A32" s="179"/>
      <c r="B32" s="179"/>
      <c r="C32" s="179"/>
      <c r="D32" s="180"/>
      <c r="E32" s="180"/>
      <c r="F32" s="180"/>
      <c r="G32" s="318"/>
      <c r="H32" s="180"/>
      <c r="I32" s="180"/>
      <c r="J32" s="180"/>
      <c r="K32" s="318"/>
      <c r="L32" s="318"/>
      <c r="M32" s="318"/>
      <c r="N32" s="318"/>
      <c r="O32" s="318"/>
    </row>
    <row r="33" spans="1:15" s="181" customFormat="1" ht="8.25" customHeight="1" x14ac:dyDescent="0.3">
      <c r="A33" s="179"/>
      <c r="B33" s="179"/>
      <c r="C33" s="179"/>
      <c r="D33" s="180"/>
      <c r="E33" s="180"/>
      <c r="F33" s="180"/>
      <c r="G33" s="318"/>
      <c r="H33" s="180"/>
      <c r="I33" s="180"/>
      <c r="J33" s="180"/>
      <c r="K33" s="318"/>
      <c r="L33" s="318"/>
      <c r="M33" s="318"/>
      <c r="N33" s="318"/>
      <c r="O33" s="318"/>
    </row>
    <row r="34" spans="1:15" s="181" customFormat="1" ht="8.25" customHeight="1" x14ac:dyDescent="0.3">
      <c r="A34" s="179"/>
      <c r="B34" s="179"/>
      <c r="C34" s="179"/>
      <c r="D34" s="180"/>
      <c r="E34" s="180"/>
      <c r="F34" s="180"/>
      <c r="G34" s="318"/>
      <c r="H34" s="180"/>
      <c r="I34" s="180"/>
      <c r="J34" s="180"/>
      <c r="K34" s="318"/>
      <c r="L34" s="318"/>
      <c r="M34" s="318"/>
      <c r="N34" s="318"/>
      <c r="O34" s="318"/>
    </row>
    <row r="35" spans="1:15" s="181" customFormat="1" ht="8.25" customHeight="1" x14ac:dyDescent="0.3">
      <c r="A35" s="179"/>
      <c r="B35" s="179"/>
      <c r="C35" s="179"/>
      <c r="D35" s="180"/>
      <c r="E35" s="180"/>
      <c r="F35" s="180"/>
      <c r="G35" s="318"/>
      <c r="H35" s="180"/>
      <c r="I35" s="180"/>
      <c r="J35" s="180"/>
      <c r="K35" s="318"/>
      <c r="L35" s="318"/>
      <c r="M35" s="318"/>
      <c r="N35" s="318"/>
      <c r="O35" s="318"/>
    </row>
    <row r="36" spans="1:15" s="181" customFormat="1" ht="8.25" customHeight="1" x14ac:dyDescent="0.3">
      <c r="A36" s="179"/>
      <c r="B36" s="179"/>
      <c r="C36" s="179"/>
      <c r="D36" s="180"/>
      <c r="E36" s="180"/>
      <c r="F36" s="180"/>
      <c r="G36" s="318"/>
      <c r="H36" s="180"/>
      <c r="I36" s="180"/>
      <c r="J36" s="180"/>
      <c r="K36" s="318"/>
      <c r="L36" s="318"/>
      <c r="M36" s="318"/>
      <c r="N36" s="318"/>
      <c r="O36" s="318"/>
    </row>
    <row r="37" spans="1:15" s="181" customFormat="1" ht="8.25" customHeight="1" x14ac:dyDescent="0.3">
      <c r="A37" s="179"/>
      <c r="B37" s="179"/>
      <c r="C37" s="179"/>
      <c r="D37" s="180"/>
      <c r="E37" s="180"/>
      <c r="F37" s="180"/>
      <c r="G37" s="318"/>
      <c r="H37" s="180"/>
      <c r="I37" s="180"/>
      <c r="J37" s="180"/>
      <c r="K37" s="318"/>
      <c r="L37" s="318"/>
      <c r="M37" s="318"/>
      <c r="N37" s="318"/>
      <c r="O37" s="318"/>
    </row>
    <row r="38" spans="1:15" s="181" customFormat="1" ht="8.25" customHeight="1" x14ac:dyDescent="0.3">
      <c r="A38" s="179"/>
      <c r="B38" s="179"/>
      <c r="C38" s="179"/>
      <c r="D38" s="180"/>
      <c r="E38" s="180"/>
      <c r="F38" s="180"/>
      <c r="G38" s="318"/>
      <c r="H38" s="180"/>
      <c r="I38" s="180"/>
      <c r="J38" s="180"/>
      <c r="K38" s="318"/>
      <c r="L38" s="318"/>
      <c r="M38" s="318"/>
      <c r="N38" s="318"/>
      <c r="O38" s="318"/>
    </row>
    <row r="39" spans="1:15" s="181" customFormat="1" ht="8.25" customHeight="1" x14ac:dyDescent="0.3">
      <c r="A39" s="179"/>
      <c r="B39" s="179"/>
      <c r="C39" s="179"/>
      <c r="D39" s="180"/>
      <c r="E39" s="180"/>
      <c r="F39" s="180"/>
      <c r="G39" s="318"/>
      <c r="H39" s="180"/>
      <c r="I39" s="180"/>
      <c r="J39" s="180"/>
      <c r="K39" s="318"/>
      <c r="L39" s="318"/>
      <c r="M39" s="318"/>
      <c r="N39" s="318"/>
      <c r="O39" s="318"/>
    </row>
    <row r="40" spans="1:15" s="181" customFormat="1" ht="8.25" customHeight="1" x14ac:dyDescent="0.3">
      <c r="A40" s="179"/>
      <c r="B40" s="179"/>
      <c r="C40" s="179"/>
      <c r="D40" s="180"/>
      <c r="E40" s="180"/>
      <c r="F40" s="180"/>
      <c r="G40" s="318"/>
      <c r="H40" s="180"/>
      <c r="I40" s="180"/>
      <c r="J40" s="180"/>
      <c r="K40" s="318"/>
      <c r="L40" s="318"/>
      <c r="M40" s="318"/>
      <c r="N40" s="318"/>
      <c r="O40" s="318"/>
    </row>
    <row r="41" spans="1:15" s="181" customFormat="1" ht="8.25" customHeight="1" x14ac:dyDescent="0.3">
      <c r="A41" s="179"/>
      <c r="B41" s="179"/>
      <c r="C41" s="179"/>
      <c r="D41" s="180"/>
      <c r="E41" s="180"/>
      <c r="F41" s="180"/>
      <c r="G41" s="318"/>
      <c r="H41" s="180"/>
      <c r="I41" s="180"/>
      <c r="J41" s="180"/>
      <c r="K41" s="318"/>
      <c r="L41" s="318"/>
      <c r="M41" s="318"/>
      <c r="N41" s="318"/>
      <c r="O41" s="318"/>
    </row>
    <row r="42" spans="1:15" s="181" customFormat="1" ht="8.25" customHeight="1" x14ac:dyDescent="0.3">
      <c r="A42" s="179"/>
      <c r="B42" s="179"/>
      <c r="C42" s="179"/>
      <c r="D42" s="180"/>
      <c r="E42" s="180"/>
      <c r="F42" s="180"/>
      <c r="G42" s="318"/>
      <c r="H42" s="180"/>
      <c r="I42" s="180"/>
      <c r="J42" s="180"/>
      <c r="K42" s="318"/>
      <c r="L42" s="318"/>
      <c r="M42" s="318"/>
      <c r="N42" s="318"/>
      <c r="O42" s="318"/>
    </row>
    <row r="43" spans="1:15" s="181" customFormat="1" ht="8.25" customHeight="1" x14ac:dyDescent="0.3">
      <c r="A43" s="179"/>
      <c r="B43" s="179"/>
      <c r="C43" s="179"/>
      <c r="D43" s="180"/>
      <c r="E43" s="180"/>
      <c r="F43" s="180"/>
      <c r="G43" s="318"/>
      <c r="H43" s="180"/>
      <c r="I43" s="180"/>
      <c r="J43" s="180"/>
      <c r="K43" s="318"/>
      <c r="L43" s="318"/>
      <c r="M43" s="318"/>
      <c r="N43" s="318"/>
      <c r="O43" s="318"/>
    </row>
    <row r="44" spans="1:15" s="181" customFormat="1" ht="8.25" customHeight="1" x14ac:dyDescent="0.3">
      <c r="A44" s="179"/>
      <c r="B44" s="179"/>
      <c r="C44" s="179"/>
      <c r="D44" s="180"/>
      <c r="E44" s="180"/>
      <c r="F44" s="180"/>
      <c r="G44" s="318"/>
      <c r="H44" s="180"/>
      <c r="I44" s="180"/>
      <c r="J44" s="180"/>
      <c r="K44" s="318"/>
      <c r="L44" s="318"/>
      <c r="M44" s="318"/>
      <c r="N44" s="318"/>
      <c r="O44" s="318"/>
    </row>
    <row r="45" spans="1:15" s="181" customFormat="1" ht="8.25" customHeight="1" x14ac:dyDescent="0.3">
      <c r="A45" s="179"/>
      <c r="B45" s="179"/>
      <c r="C45" s="179"/>
      <c r="D45" s="180"/>
      <c r="E45" s="180"/>
      <c r="F45" s="180"/>
      <c r="G45" s="318"/>
      <c r="H45" s="180"/>
      <c r="I45" s="180"/>
      <c r="J45" s="180"/>
      <c r="K45" s="318"/>
      <c r="L45" s="318"/>
      <c r="M45" s="318"/>
      <c r="N45" s="318"/>
      <c r="O45" s="318"/>
    </row>
    <row r="46" spans="1:15" s="181" customFormat="1" ht="8.25" customHeight="1" x14ac:dyDescent="0.3">
      <c r="A46" s="179"/>
      <c r="B46" s="179"/>
      <c r="C46" s="179"/>
      <c r="D46" s="180"/>
      <c r="E46" s="180"/>
      <c r="F46" s="180"/>
      <c r="G46" s="318"/>
      <c r="H46" s="180"/>
      <c r="I46" s="180"/>
      <c r="J46" s="180"/>
      <c r="K46" s="318"/>
      <c r="L46" s="318"/>
      <c r="M46" s="318"/>
      <c r="N46" s="318"/>
      <c r="O46" s="318"/>
    </row>
    <row r="47" spans="1:15" s="181" customFormat="1" ht="8.25" customHeight="1" x14ac:dyDescent="0.3">
      <c r="A47" s="179"/>
      <c r="B47" s="179"/>
      <c r="C47" s="179"/>
      <c r="D47" s="180"/>
      <c r="E47" s="180"/>
      <c r="F47" s="180"/>
      <c r="G47" s="318"/>
      <c r="H47" s="180"/>
      <c r="I47" s="180"/>
      <c r="J47" s="180"/>
      <c r="K47" s="318"/>
      <c r="L47" s="318"/>
      <c r="M47" s="318"/>
      <c r="N47" s="318"/>
      <c r="O47" s="318"/>
    </row>
    <row r="48" spans="1:15" s="181" customFormat="1" ht="8.25" customHeight="1" x14ac:dyDescent="0.3">
      <c r="A48" s="179"/>
      <c r="B48" s="179"/>
      <c r="C48" s="179"/>
      <c r="D48" s="180"/>
      <c r="E48" s="180"/>
      <c r="F48" s="180"/>
      <c r="G48" s="318"/>
      <c r="H48" s="180"/>
      <c r="I48" s="180"/>
      <c r="J48" s="180"/>
      <c r="K48" s="318"/>
      <c r="L48" s="318"/>
      <c r="M48" s="318"/>
      <c r="N48" s="318"/>
      <c r="O48" s="318"/>
    </row>
    <row r="49" spans="1:15" s="181" customFormat="1" ht="8.25" customHeight="1" x14ac:dyDescent="0.3">
      <c r="A49" s="179"/>
      <c r="B49" s="179"/>
      <c r="C49" s="179"/>
      <c r="D49" s="180"/>
      <c r="E49" s="180"/>
      <c r="F49" s="180"/>
      <c r="G49" s="318"/>
      <c r="H49" s="180"/>
      <c r="I49" s="180"/>
      <c r="J49" s="180"/>
      <c r="K49" s="318"/>
      <c r="L49" s="318"/>
      <c r="M49" s="318"/>
      <c r="N49" s="318"/>
      <c r="O49" s="318"/>
    </row>
    <row r="50" spans="1:15" s="181" customFormat="1" ht="8.25" customHeight="1" x14ac:dyDescent="0.3">
      <c r="A50" s="179"/>
      <c r="B50" s="179"/>
      <c r="C50" s="179"/>
      <c r="D50" s="180"/>
      <c r="E50" s="180"/>
      <c r="F50" s="180"/>
      <c r="G50" s="318"/>
      <c r="H50" s="180"/>
      <c r="I50" s="180"/>
      <c r="J50" s="180"/>
      <c r="K50" s="318"/>
      <c r="L50" s="318"/>
      <c r="M50" s="318"/>
      <c r="N50" s="318"/>
      <c r="O50" s="318"/>
    </row>
    <row r="51" spans="1:15" s="181" customFormat="1" ht="8.25" customHeight="1" x14ac:dyDescent="0.3">
      <c r="A51" s="179"/>
      <c r="B51" s="179"/>
      <c r="C51" s="179"/>
      <c r="D51" s="180"/>
      <c r="E51" s="180"/>
      <c r="F51" s="180"/>
      <c r="G51" s="318"/>
      <c r="H51" s="180"/>
      <c r="I51" s="180"/>
      <c r="J51" s="180"/>
      <c r="K51" s="318"/>
      <c r="L51" s="318"/>
      <c r="M51" s="318"/>
      <c r="N51" s="318"/>
      <c r="O51" s="318"/>
    </row>
    <row r="52" spans="1:15" s="181" customFormat="1" ht="8.25" customHeight="1" x14ac:dyDescent="0.3">
      <c r="A52" s="179"/>
      <c r="B52" s="179"/>
      <c r="C52" s="179"/>
      <c r="D52" s="180"/>
      <c r="E52" s="180"/>
      <c r="F52" s="180"/>
      <c r="G52" s="318"/>
      <c r="H52" s="180"/>
      <c r="I52" s="180"/>
      <c r="J52" s="180"/>
      <c r="K52" s="318"/>
      <c r="L52" s="318"/>
      <c r="M52" s="318"/>
      <c r="N52" s="318"/>
      <c r="O52" s="318"/>
    </row>
    <row r="53" spans="1:15" s="181" customFormat="1" ht="8.25" customHeight="1" x14ac:dyDescent="0.3">
      <c r="A53" s="179"/>
      <c r="B53" s="179"/>
      <c r="C53" s="179"/>
      <c r="D53" s="180"/>
      <c r="E53" s="180"/>
      <c r="F53" s="180"/>
      <c r="G53" s="318"/>
      <c r="H53" s="180"/>
      <c r="I53" s="180"/>
      <c r="J53" s="180"/>
      <c r="K53" s="318"/>
      <c r="L53" s="318"/>
      <c r="M53" s="318"/>
      <c r="N53" s="318"/>
      <c r="O53" s="318"/>
    </row>
    <row r="54" spans="1:15" s="181" customFormat="1" ht="8.25" customHeight="1" x14ac:dyDescent="0.3">
      <c r="A54" s="179"/>
      <c r="B54" s="179"/>
      <c r="C54" s="179"/>
      <c r="D54" s="180"/>
      <c r="E54" s="180"/>
      <c r="F54" s="180"/>
      <c r="G54" s="318"/>
      <c r="H54" s="180"/>
      <c r="I54" s="180"/>
      <c r="J54" s="180"/>
      <c r="K54" s="318"/>
      <c r="L54" s="318"/>
      <c r="M54" s="318"/>
      <c r="N54" s="318"/>
      <c r="O54" s="318"/>
    </row>
    <row r="55" spans="1:15" s="181" customFormat="1" ht="8.25" customHeight="1" x14ac:dyDescent="0.3">
      <c r="A55" s="179"/>
      <c r="B55" s="179"/>
      <c r="C55" s="179"/>
      <c r="D55" s="180"/>
      <c r="E55" s="180"/>
      <c r="F55" s="180"/>
      <c r="G55" s="318"/>
      <c r="H55" s="180"/>
      <c r="I55" s="180"/>
      <c r="J55" s="180"/>
      <c r="K55" s="318"/>
      <c r="L55" s="318"/>
      <c r="M55" s="318"/>
      <c r="N55" s="318"/>
      <c r="O55" s="318"/>
    </row>
    <row r="56" spans="1:15" s="181" customFormat="1" ht="8.25" customHeight="1" x14ac:dyDescent="0.3">
      <c r="A56" s="179"/>
      <c r="B56" s="179"/>
      <c r="C56" s="179"/>
      <c r="D56" s="180"/>
      <c r="E56" s="180"/>
      <c r="F56" s="180"/>
      <c r="G56" s="318"/>
      <c r="H56" s="180"/>
      <c r="I56" s="180"/>
      <c r="J56" s="180"/>
      <c r="K56" s="318"/>
      <c r="L56" s="318"/>
      <c r="M56" s="318"/>
      <c r="N56" s="318"/>
      <c r="O56" s="318"/>
    </row>
    <row r="57" spans="1:15" s="181" customFormat="1" ht="8.25" customHeight="1" x14ac:dyDescent="0.3">
      <c r="A57" s="179"/>
      <c r="B57" s="179"/>
      <c r="C57" s="179"/>
      <c r="D57" s="180"/>
      <c r="E57" s="180"/>
      <c r="F57" s="180"/>
      <c r="G57" s="318"/>
      <c r="H57" s="180"/>
      <c r="I57" s="180"/>
      <c r="J57" s="180"/>
      <c r="K57" s="318"/>
      <c r="L57" s="318"/>
      <c r="M57" s="318"/>
      <c r="N57" s="318"/>
      <c r="O57" s="318"/>
    </row>
    <row r="58" spans="1:15" ht="19.5" customHeight="1" x14ac:dyDescent="0.3">
      <c r="A58" s="163"/>
      <c r="B58" s="163"/>
      <c r="C58" s="163"/>
      <c r="D58" s="164"/>
      <c r="E58" s="164"/>
      <c r="F58" s="164">
        <f>SUM(D16)-F16</f>
        <v>23055191.170000002</v>
      </c>
      <c r="G58" s="310">
        <f>SUM(D25+E25)-F25</f>
        <v>185531897.50000006</v>
      </c>
      <c r="H58" s="164">
        <f>SUM(H22)+I22</f>
        <v>3180991.54</v>
      </c>
      <c r="I58" s="164"/>
      <c r="J58" s="164"/>
      <c r="K58" s="310">
        <f>SUM(H25)+I25</f>
        <v>17013374.830000006</v>
      </c>
      <c r="L58" s="310"/>
      <c r="M58" s="310"/>
      <c r="N58" s="310"/>
      <c r="O58" s="310"/>
    </row>
    <row r="59" spans="1:15" ht="18" hidden="1" customHeight="1" x14ac:dyDescent="0.3">
      <c r="A59" s="182"/>
      <c r="B59" s="182"/>
      <c r="C59" s="183"/>
      <c r="D59" s="184"/>
      <c r="E59" s="184"/>
      <c r="F59" s="1141"/>
      <c r="G59" s="1142"/>
      <c r="H59" s="185"/>
      <c r="I59" s="184"/>
      <c r="J59" s="1143"/>
      <c r="K59" s="1143"/>
      <c r="L59" s="258"/>
      <c r="M59" s="258"/>
      <c r="N59" s="258"/>
      <c r="O59" s="258"/>
    </row>
    <row r="60" spans="1:15" s="165" customFormat="1" ht="15.75" hidden="1" customHeight="1" x14ac:dyDescent="0.3">
      <c r="A60" s="163"/>
      <c r="B60" s="163"/>
      <c r="C60" s="186"/>
      <c r="D60" s="164"/>
      <c r="E60" s="164"/>
      <c r="F60" s="1144"/>
      <c r="G60" s="1145"/>
      <c r="H60" s="187"/>
      <c r="I60" s="164"/>
      <c r="J60" s="1144"/>
      <c r="K60" s="1145"/>
      <c r="L60" s="340"/>
      <c r="M60" s="340"/>
      <c r="N60" s="340"/>
      <c r="O60" s="340"/>
    </row>
    <row r="61" spans="1:15" s="165" customFormat="1" ht="18.75" hidden="1" customHeight="1" x14ac:dyDescent="0.3">
      <c r="A61" s="163"/>
      <c r="B61" s="163"/>
      <c r="C61" s="163"/>
      <c r="D61" s="164"/>
      <c r="E61" s="164"/>
      <c r="F61" s="164"/>
      <c r="G61" s="310"/>
      <c r="H61" s="164"/>
      <c r="I61" s="164"/>
      <c r="J61" s="164"/>
      <c r="K61" s="310"/>
      <c r="L61" s="310"/>
      <c r="M61" s="310"/>
      <c r="N61" s="310"/>
      <c r="O61" s="310"/>
    </row>
    <row r="62" spans="1:15" s="165" customFormat="1" ht="18.75" hidden="1" customHeight="1" x14ac:dyDescent="0.3">
      <c r="A62" s="163"/>
      <c r="B62" s="163"/>
      <c r="C62" s="163"/>
      <c r="D62" s="164"/>
      <c r="E62" s="164"/>
      <c r="F62" s="164"/>
      <c r="G62" s="310"/>
      <c r="H62" s="164"/>
      <c r="I62" s="164"/>
      <c r="J62" s="164"/>
      <c r="K62" s="310"/>
      <c r="L62" s="310"/>
      <c r="M62" s="310"/>
      <c r="N62" s="310"/>
      <c r="O62" s="310"/>
    </row>
    <row r="63" spans="1:15" s="165" customFormat="1" ht="18.75" hidden="1" customHeight="1" x14ac:dyDescent="0.3">
      <c r="A63" s="163"/>
      <c r="B63" s="163"/>
      <c r="C63" s="163"/>
      <c r="D63" s="164"/>
      <c r="E63" s="164"/>
      <c r="F63" s="164"/>
      <c r="G63" s="310"/>
      <c r="H63" s="164"/>
      <c r="I63" s="164"/>
      <c r="J63" s="164"/>
      <c r="K63" s="310"/>
      <c r="L63" s="310"/>
      <c r="M63" s="310"/>
      <c r="N63" s="310"/>
      <c r="O63" s="310"/>
    </row>
    <row r="64" spans="1:15" s="165" customFormat="1" ht="18.75" hidden="1" customHeight="1" x14ac:dyDescent="0.3">
      <c r="A64" s="163"/>
      <c r="B64" s="163"/>
      <c r="C64" s="163"/>
      <c r="D64" s="164"/>
      <c r="E64" s="164"/>
      <c r="F64" s="164"/>
      <c r="G64" s="310"/>
      <c r="H64" s="164"/>
      <c r="I64" s="164"/>
      <c r="J64" s="164"/>
      <c r="K64" s="310"/>
      <c r="L64" s="310"/>
      <c r="M64" s="310"/>
      <c r="N64" s="310"/>
      <c r="O64" s="310"/>
    </row>
    <row r="65" spans="1:15" s="165" customFormat="1" ht="18.75" hidden="1" customHeight="1" x14ac:dyDescent="0.3">
      <c r="A65" s="163"/>
      <c r="B65" s="163"/>
      <c r="C65" s="163"/>
      <c r="D65" s="164"/>
      <c r="E65" s="164"/>
      <c r="F65" s="164"/>
      <c r="G65" s="310"/>
      <c r="H65" s="164"/>
      <c r="I65" s="164"/>
      <c r="J65" s="164"/>
      <c r="K65" s="310"/>
      <c r="L65" s="310"/>
      <c r="M65" s="310"/>
      <c r="N65" s="310"/>
      <c r="O65" s="310"/>
    </row>
    <row r="66" spans="1:15" s="165" customFormat="1" ht="18.75" hidden="1" customHeight="1" x14ac:dyDescent="0.3">
      <c r="A66" s="163"/>
      <c r="B66" s="163"/>
      <c r="C66" s="163"/>
      <c r="D66" s="164"/>
      <c r="E66" s="164"/>
      <c r="F66" s="164"/>
      <c r="G66" s="310"/>
      <c r="H66" s="164"/>
      <c r="I66" s="164"/>
      <c r="J66" s="164"/>
      <c r="K66" s="310"/>
      <c r="L66" s="310"/>
      <c r="M66" s="310"/>
      <c r="N66" s="310"/>
      <c r="O66" s="310"/>
    </row>
    <row r="67" spans="1:15" s="165" customFormat="1" ht="18.75" hidden="1" customHeight="1" x14ac:dyDescent="0.3">
      <c r="A67" s="163"/>
      <c r="B67" s="163"/>
      <c r="C67" s="163"/>
      <c r="D67" s="164"/>
      <c r="E67" s="164"/>
      <c r="F67" s="164"/>
      <c r="G67" s="310"/>
      <c r="H67" s="164"/>
      <c r="I67" s="164"/>
      <c r="J67" s="164"/>
      <c r="K67" s="310"/>
      <c r="L67" s="310"/>
      <c r="M67" s="310"/>
      <c r="N67" s="310"/>
      <c r="O67" s="310"/>
    </row>
    <row r="68" spans="1:15" s="165" customFormat="1" ht="18.75" hidden="1" customHeight="1" x14ac:dyDescent="0.3">
      <c r="A68" s="163"/>
      <c r="B68" s="163"/>
      <c r="C68" s="163"/>
      <c r="D68" s="164"/>
      <c r="E68" s="164"/>
      <c r="F68" s="164"/>
      <c r="G68" s="310"/>
      <c r="H68" s="164"/>
      <c r="I68" s="164"/>
      <c r="J68" s="164"/>
      <c r="K68" s="310"/>
      <c r="L68" s="310"/>
      <c r="M68" s="310"/>
      <c r="N68" s="310"/>
      <c r="O68" s="310"/>
    </row>
    <row r="69" spans="1:15" s="165" customFormat="1" ht="18.75" hidden="1" customHeight="1" x14ac:dyDescent="0.3">
      <c r="A69" s="163"/>
      <c r="B69" s="163"/>
      <c r="C69" s="163"/>
      <c r="D69" s="164"/>
      <c r="E69" s="164"/>
      <c r="F69" s="164"/>
      <c r="G69" s="310"/>
      <c r="H69" s="164"/>
      <c r="I69" s="164"/>
      <c r="J69" s="164"/>
      <c r="K69" s="310"/>
      <c r="L69" s="310"/>
      <c r="M69" s="310"/>
      <c r="N69" s="310"/>
      <c r="O69" s="310"/>
    </row>
    <row r="70" spans="1:15" s="165" customFormat="1" ht="18.75" hidden="1" customHeight="1" x14ac:dyDescent="0.3">
      <c r="A70" s="163"/>
      <c r="B70" s="163"/>
      <c r="C70" s="163"/>
      <c r="D70" s="164"/>
      <c r="E70" s="164"/>
      <c r="F70" s="164"/>
      <c r="G70" s="310"/>
      <c r="H70" s="164"/>
      <c r="I70" s="164"/>
      <c r="J70" s="164"/>
      <c r="K70" s="310"/>
      <c r="L70" s="310"/>
      <c r="M70" s="310"/>
      <c r="N70" s="310"/>
      <c r="O70" s="310"/>
    </row>
    <row r="71" spans="1:15" s="165" customFormat="1" ht="18.75" hidden="1" customHeight="1" x14ac:dyDescent="0.3">
      <c r="A71" s="163"/>
      <c r="B71" s="163"/>
      <c r="C71" s="163"/>
      <c r="D71" s="164"/>
      <c r="E71" s="164"/>
      <c r="F71" s="164"/>
      <c r="G71" s="310"/>
      <c r="H71" s="164"/>
      <c r="I71" s="164"/>
      <c r="J71" s="164"/>
      <c r="K71" s="310"/>
      <c r="L71" s="310"/>
      <c r="M71" s="310"/>
      <c r="N71" s="310"/>
      <c r="O71" s="310"/>
    </row>
    <row r="72" spans="1:15" s="165" customFormat="1" ht="18.75" hidden="1" customHeight="1" x14ac:dyDescent="0.3">
      <c r="A72" s="163"/>
      <c r="B72" s="163"/>
      <c r="C72" s="163"/>
      <c r="D72" s="164"/>
      <c r="E72" s="164"/>
      <c r="F72" s="164"/>
      <c r="G72" s="310"/>
      <c r="H72" s="164"/>
      <c r="I72" s="164"/>
      <c r="J72" s="164"/>
      <c r="K72" s="310"/>
      <c r="L72" s="310"/>
      <c r="M72" s="310"/>
      <c r="N72" s="310"/>
      <c r="O72" s="310"/>
    </row>
    <row r="73" spans="1:15" s="165" customFormat="1" ht="18.75" hidden="1" customHeight="1" x14ac:dyDescent="0.3">
      <c r="A73" s="163"/>
      <c r="B73" s="163"/>
      <c r="C73" s="163"/>
      <c r="D73" s="164"/>
      <c r="E73" s="164"/>
      <c r="F73" s="164"/>
      <c r="G73" s="310"/>
      <c r="H73" s="164"/>
      <c r="I73" s="164"/>
      <c r="J73" s="164"/>
      <c r="K73" s="310"/>
      <c r="L73" s="310"/>
      <c r="M73" s="310"/>
      <c r="N73" s="310"/>
      <c r="O73" s="310"/>
    </row>
    <row r="74" spans="1:15" s="165" customFormat="1" ht="18.75" hidden="1" customHeight="1" x14ac:dyDescent="0.3">
      <c r="A74" s="163"/>
      <c r="B74" s="163"/>
      <c r="C74" s="163"/>
      <c r="D74" s="164"/>
      <c r="E74" s="164"/>
      <c r="F74" s="164"/>
      <c r="G74" s="310"/>
      <c r="H74" s="164"/>
      <c r="I74" s="164"/>
      <c r="J74" s="164"/>
      <c r="K74" s="310"/>
      <c r="L74" s="310"/>
      <c r="M74" s="310"/>
      <c r="N74" s="310"/>
      <c r="O74" s="310"/>
    </row>
    <row r="75" spans="1:15" s="165" customFormat="1" ht="18.75" hidden="1" customHeight="1" x14ac:dyDescent="0.3">
      <c r="A75" s="163"/>
      <c r="B75" s="163"/>
      <c r="C75" s="163"/>
      <c r="D75" s="164"/>
      <c r="E75" s="164"/>
      <c r="F75" s="164"/>
      <c r="G75" s="310"/>
      <c r="H75" s="164"/>
      <c r="I75" s="164"/>
      <c r="J75" s="164"/>
      <c r="K75" s="310"/>
      <c r="L75" s="310"/>
      <c r="M75" s="310"/>
      <c r="N75" s="310"/>
      <c r="O75" s="310"/>
    </row>
    <row r="76" spans="1:15" s="165" customFormat="1" ht="18.75" hidden="1" customHeight="1" x14ac:dyDescent="0.3">
      <c r="A76" s="163"/>
      <c r="B76" s="163"/>
      <c r="C76" s="163"/>
      <c r="D76" s="164"/>
      <c r="E76" s="164"/>
      <c r="F76" s="164"/>
      <c r="G76" s="310"/>
      <c r="H76" s="164"/>
      <c r="I76" s="164"/>
      <c r="J76" s="164"/>
      <c r="K76" s="310"/>
      <c r="L76" s="310"/>
      <c r="M76" s="310"/>
      <c r="N76" s="310"/>
      <c r="O76" s="310"/>
    </row>
    <row r="77" spans="1:15" s="165" customFormat="1" ht="18.75" hidden="1" customHeight="1" x14ac:dyDescent="0.3">
      <c r="A77" s="163"/>
      <c r="B77" s="163"/>
      <c r="C77" s="163"/>
      <c r="D77" s="164"/>
      <c r="E77" s="164"/>
      <c r="F77" s="164"/>
      <c r="G77" s="310"/>
      <c r="H77" s="164"/>
      <c r="I77" s="164"/>
      <c r="J77" s="164"/>
      <c r="K77" s="310"/>
      <c r="L77" s="310"/>
      <c r="M77" s="310"/>
      <c r="N77" s="310"/>
      <c r="O77" s="310"/>
    </row>
    <row r="78" spans="1:15" s="165" customFormat="1" ht="18.75" hidden="1" customHeight="1" x14ac:dyDescent="0.3">
      <c r="A78" s="188"/>
      <c r="B78" s="188"/>
      <c r="C78" s="188"/>
      <c r="D78" s="189"/>
      <c r="E78" s="189"/>
      <c r="F78" s="189"/>
      <c r="G78" s="319"/>
      <c r="H78" s="189"/>
      <c r="I78" s="189"/>
      <c r="J78" s="189"/>
      <c r="K78" s="319"/>
      <c r="L78" s="319"/>
      <c r="M78" s="319"/>
      <c r="N78" s="319"/>
      <c r="O78" s="319"/>
    </row>
    <row r="79" spans="1:15" s="165" customFormat="1" ht="18.75" hidden="1" customHeight="1" x14ac:dyDescent="0.3">
      <c r="A79" s="188"/>
      <c r="B79" s="188"/>
      <c r="C79" s="188"/>
      <c r="D79" s="189"/>
      <c r="E79" s="189"/>
      <c r="F79" s="189"/>
      <c r="G79" s="319"/>
      <c r="H79" s="189"/>
      <c r="I79" s="189"/>
      <c r="J79" s="189"/>
      <c r="K79" s="319"/>
      <c r="L79" s="319"/>
      <c r="M79" s="319"/>
      <c r="N79" s="319"/>
      <c r="O79" s="319"/>
    </row>
    <row r="80" spans="1:15" s="165" customFormat="1" ht="18.75" hidden="1" customHeight="1" x14ac:dyDescent="0.3">
      <c r="A80" s="188"/>
      <c r="B80" s="188"/>
      <c r="C80" s="188"/>
      <c r="D80" s="189"/>
      <c r="E80" s="189"/>
      <c r="F80" s="189"/>
      <c r="G80" s="319"/>
      <c r="H80" s="189"/>
      <c r="I80" s="189"/>
      <c r="J80" s="189"/>
      <c r="K80" s="319"/>
      <c r="L80" s="319"/>
      <c r="M80" s="319"/>
      <c r="N80" s="319"/>
      <c r="O80" s="319"/>
    </row>
    <row r="81" spans="1:15" s="165" customFormat="1" ht="18.75" hidden="1" customHeight="1" x14ac:dyDescent="0.3">
      <c r="A81" s="188"/>
      <c r="B81" s="188"/>
      <c r="C81" s="188"/>
      <c r="D81" s="189"/>
      <c r="E81" s="189"/>
      <c r="F81" s="189"/>
      <c r="G81" s="319"/>
      <c r="H81" s="189"/>
      <c r="I81" s="189"/>
      <c r="J81" s="189"/>
      <c r="K81" s="319"/>
      <c r="L81" s="319"/>
      <c r="M81" s="319"/>
      <c r="N81" s="319"/>
      <c r="O81" s="319"/>
    </row>
    <row r="82" spans="1:15" s="165" customFormat="1" ht="18.75" hidden="1" customHeight="1" x14ac:dyDescent="0.3">
      <c r="A82" s="188"/>
      <c r="B82" s="188"/>
      <c r="C82" s="188"/>
      <c r="D82" s="189"/>
      <c r="E82" s="189"/>
      <c r="F82" s="189"/>
      <c r="G82" s="319"/>
      <c r="H82" s="189"/>
      <c r="I82" s="189"/>
      <c r="J82" s="189"/>
      <c r="K82" s="319"/>
      <c r="L82" s="319"/>
      <c r="M82" s="319"/>
      <c r="N82" s="319"/>
      <c r="O82" s="319"/>
    </row>
    <row r="83" spans="1:15" s="165" customFormat="1" ht="18.75" hidden="1" customHeight="1" x14ac:dyDescent="0.3">
      <c r="A83" s="188"/>
      <c r="B83" s="188"/>
      <c r="C83" s="188"/>
      <c r="D83" s="189"/>
      <c r="E83" s="189"/>
      <c r="F83" s="189"/>
      <c r="G83" s="319"/>
      <c r="H83" s="189"/>
      <c r="I83" s="189"/>
      <c r="J83" s="189"/>
      <c r="K83" s="319"/>
      <c r="L83" s="319"/>
      <c r="M83" s="319"/>
      <c r="N83" s="319"/>
      <c r="O83" s="319"/>
    </row>
    <row r="84" spans="1:15" s="165" customFormat="1" ht="18.75" hidden="1" customHeight="1" x14ac:dyDescent="0.3">
      <c r="A84" s="188"/>
      <c r="B84" s="188"/>
      <c r="C84" s="188"/>
      <c r="D84" s="189"/>
      <c r="E84" s="189"/>
      <c r="F84" s="189"/>
      <c r="G84" s="319"/>
      <c r="H84" s="189"/>
      <c r="I84" s="189"/>
      <c r="J84" s="189"/>
      <c r="K84" s="319"/>
      <c r="L84" s="319"/>
      <c r="M84" s="319"/>
      <c r="N84" s="319"/>
      <c r="O84" s="319"/>
    </row>
    <row r="85" spans="1:15" s="165" customFormat="1" ht="18.75" hidden="1" customHeight="1" x14ac:dyDescent="0.3">
      <c r="A85" s="188"/>
      <c r="B85" s="188"/>
      <c r="C85" s="188"/>
      <c r="D85" s="189"/>
      <c r="E85" s="189"/>
      <c r="F85" s="189"/>
      <c r="G85" s="319"/>
      <c r="H85" s="189"/>
      <c r="I85" s="189"/>
      <c r="J85" s="189"/>
      <c r="K85" s="319"/>
      <c r="L85" s="319"/>
      <c r="M85" s="319"/>
      <c r="N85" s="319"/>
      <c r="O85" s="319"/>
    </row>
    <row r="86" spans="1:15" s="165" customFormat="1" ht="18.75" hidden="1" customHeight="1" x14ac:dyDescent="0.3">
      <c r="A86" s="188"/>
      <c r="B86" s="188"/>
      <c r="C86" s="188"/>
      <c r="D86" s="189"/>
      <c r="E86" s="189"/>
      <c r="F86" s="189"/>
      <c r="G86" s="319"/>
      <c r="H86" s="189"/>
      <c r="I86" s="189"/>
      <c r="J86" s="189"/>
      <c r="K86" s="319"/>
      <c r="L86" s="319"/>
      <c r="M86" s="319"/>
      <c r="N86" s="319"/>
      <c r="O86" s="319"/>
    </row>
    <row r="87" spans="1:15" s="165" customFormat="1" ht="18.75" hidden="1" customHeight="1" x14ac:dyDescent="0.3">
      <c r="A87" s="188"/>
      <c r="B87" s="188"/>
      <c r="C87" s="188"/>
      <c r="D87" s="189"/>
      <c r="E87" s="189"/>
      <c r="F87" s="189"/>
      <c r="G87" s="319"/>
      <c r="H87" s="189"/>
      <c r="I87" s="189"/>
      <c r="J87" s="189"/>
      <c r="K87" s="319"/>
      <c r="L87" s="319"/>
      <c r="M87" s="319"/>
      <c r="N87" s="319"/>
      <c r="O87" s="319"/>
    </row>
    <row r="88" spans="1:15" s="165" customFormat="1" ht="18.75" hidden="1" customHeight="1" x14ac:dyDescent="0.3">
      <c r="A88" s="188"/>
      <c r="B88" s="188"/>
      <c r="C88" s="188"/>
      <c r="D88" s="189"/>
      <c r="E88" s="189"/>
      <c r="F88" s="189"/>
      <c r="G88" s="319"/>
      <c r="H88" s="189"/>
      <c r="I88" s="189"/>
      <c r="J88" s="189"/>
      <c r="K88" s="319"/>
      <c r="L88" s="319"/>
      <c r="M88" s="319"/>
      <c r="N88" s="319"/>
      <c r="O88" s="319"/>
    </row>
    <row r="89" spans="1:15" s="165" customFormat="1" ht="18.75" hidden="1" customHeight="1" x14ac:dyDescent="0.3">
      <c r="A89" s="188"/>
      <c r="B89" s="188"/>
      <c r="C89" s="188"/>
      <c r="D89" s="189"/>
      <c r="E89" s="189"/>
      <c r="F89" s="189"/>
      <c r="G89" s="319"/>
      <c r="H89" s="189"/>
      <c r="I89" s="189"/>
      <c r="J89" s="189"/>
      <c r="K89" s="319"/>
      <c r="L89" s="319"/>
      <c r="M89" s="319"/>
      <c r="N89" s="319"/>
      <c r="O89" s="319"/>
    </row>
    <row r="90" spans="1:15" s="165" customFormat="1" ht="18.75" hidden="1" customHeight="1" x14ac:dyDescent="0.3">
      <c r="A90" s="188"/>
      <c r="B90" s="188"/>
      <c r="C90" s="188"/>
      <c r="D90" s="189"/>
      <c r="E90" s="189"/>
      <c r="F90" s="189"/>
      <c r="G90" s="319"/>
      <c r="H90" s="189"/>
      <c r="I90" s="189"/>
      <c r="J90" s="189"/>
      <c r="K90" s="319"/>
      <c r="L90" s="319"/>
      <c r="M90" s="319"/>
      <c r="N90" s="319"/>
      <c r="O90" s="319"/>
    </row>
    <row r="91" spans="1:15" s="165" customFormat="1" ht="18.75" hidden="1" customHeight="1" x14ac:dyDescent="0.3">
      <c r="A91" s="188"/>
      <c r="B91" s="188"/>
      <c r="C91" s="188"/>
      <c r="D91" s="189"/>
      <c r="E91" s="189"/>
      <c r="F91" s="189"/>
      <c r="G91" s="319"/>
      <c r="H91" s="189"/>
      <c r="I91" s="189"/>
      <c r="J91" s="189"/>
      <c r="K91" s="319"/>
      <c r="L91" s="319"/>
      <c r="M91" s="319"/>
      <c r="N91" s="319"/>
      <c r="O91" s="319"/>
    </row>
    <row r="92" spans="1:15" ht="18.75" hidden="1" customHeight="1" x14ac:dyDescent="0.3"/>
    <row r="93" spans="1:15" ht="18.75" hidden="1" customHeight="1" x14ac:dyDescent="0.3"/>
    <row r="94" spans="1:15" ht="18.75" hidden="1" customHeight="1" x14ac:dyDescent="0.3"/>
    <row r="95" spans="1:15" ht="18.75" hidden="1" customHeight="1" x14ac:dyDescent="0.3"/>
    <row r="96" spans="1:15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t="18.75" hidden="1" customHeight="1" x14ac:dyDescent="0.3"/>
    <row r="110" ht="18.75" hidden="1" customHeight="1" x14ac:dyDescent="0.3"/>
    <row r="111" ht="18.75" hidden="1" customHeight="1" x14ac:dyDescent="0.3"/>
    <row r="112" ht="18.75" hidden="1" customHeight="1" x14ac:dyDescent="0.3"/>
    <row r="113" ht="18.75" hidden="1" customHeight="1" x14ac:dyDescent="0.3"/>
    <row r="114" ht="18.75" hidden="1" customHeight="1" x14ac:dyDescent="0.3"/>
    <row r="115" ht="18.75" hidden="1" customHeight="1" x14ac:dyDescent="0.3"/>
    <row r="116" ht="18.75" hidden="1" customHeight="1" x14ac:dyDescent="0.3"/>
    <row r="117" ht="18.75" hidden="1" customHeight="1" x14ac:dyDescent="0.3"/>
    <row r="118" ht="18.75" hidden="1" customHeight="1" x14ac:dyDescent="0.3"/>
    <row r="119" ht="18.75" hidden="1" customHeight="1" x14ac:dyDescent="0.3"/>
    <row r="120" ht="18.75" hidden="1" customHeight="1" x14ac:dyDescent="0.3"/>
    <row r="121" ht="18.75" hidden="1" customHeight="1" x14ac:dyDescent="0.3"/>
    <row r="122" ht="18.75" hidden="1" customHeight="1" x14ac:dyDescent="0.3"/>
    <row r="123" ht="18.75" hidden="1" customHeight="1" x14ac:dyDescent="0.3"/>
    <row r="124" ht="18.75" hidden="1" customHeight="1" x14ac:dyDescent="0.3"/>
    <row r="125" ht="18.75" hidden="1" customHeight="1" x14ac:dyDescent="0.3"/>
    <row r="126" ht="18.75" hidden="1" customHeight="1" x14ac:dyDescent="0.3"/>
    <row r="127" ht="18.75" hidden="1" customHeight="1" x14ac:dyDescent="0.3"/>
    <row r="128" ht="18.75" hidden="1" customHeight="1" x14ac:dyDescent="0.3"/>
    <row r="129" ht="18.75" hidden="1" customHeight="1" x14ac:dyDescent="0.3"/>
    <row r="130" ht="18.75" hidden="1" customHeight="1" x14ac:dyDescent="0.3"/>
    <row r="131" ht="18.75" hidden="1" customHeight="1" x14ac:dyDescent="0.3"/>
    <row r="132" ht="18.75" hidden="1" customHeight="1" x14ac:dyDescent="0.3"/>
    <row r="133" ht="18.75" hidden="1" customHeight="1" x14ac:dyDescent="0.3"/>
    <row r="134" ht="18.75" hidden="1" customHeight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2">
    <mergeCell ref="A4:K4"/>
    <mergeCell ref="A7:A10"/>
    <mergeCell ref="C7:C10"/>
    <mergeCell ref="D7:K7"/>
    <mergeCell ref="D8:G9"/>
    <mergeCell ref="A5:K5"/>
    <mergeCell ref="H8:K9"/>
    <mergeCell ref="A25:C25"/>
    <mergeCell ref="F59:G59"/>
    <mergeCell ref="J59:K59"/>
    <mergeCell ref="F60:G60"/>
    <mergeCell ref="J60:K60"/>
  </mergeCells>
  <dataValidations count="2">
    <dataValidation type="decimal" allowBlank="1" showInputMessage="1" showErrorMessage="1" errorTitle="Microsoft Excel" error="Neočekivana vrsta podatka!_x000a_Mollimo unesite broj." sqref="G12:G24 K12:K24 M12:O24 L12:L25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12:J24 D12:F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56"/>
  <sheetViews>
    <sheetView topLeftCell="B4" zoomScaleNormal="100" workbookViewId="0">
      <selection activeCell="E9" sqref="E9:E21"/>
    </sheetView>
  </sheetViews>
  <sheetFormatPr defaultColWidth="9.140625" defaultRowHeight="12.75" x14ac:dyDescent="0.2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546875" style="47" customWidth="1"/>
    <col min="7" max="7" width="15.5703125" style="47" customWidth="1"/>
    <col min="8" max="16384" width="9.140625" style="47"/>
  </cols>
  <sheetData>
    <row r="1" spans="1:8" ht="33" customHeight="1" x14ac:dyDescent="0.2">
      <c r="B1" s="56"/>
      <c r="C1" s="74" t="s">
        <v>148</v>
      </c>
      <c r="D1" s="46"/>
      <c r="E1" s="46"/>
      <c r="F1" s="46"/>
      <c r="G1" s="46"/>
      <c r="H1" s="46"/>
    </row>
    <row r="2" spans="1:8" ht="36.75" customHeight="1" x14ac:dyDescent="0.3">
      <c r="B2" s="1157" t="s">
        <v>152</v>
      </c>
      <c r="C2" s="1157"/>
      <c r="D2" s="1157"/>
      <c r="E2" s="1157"/>
      <c r="F2" s="1157"/>
      <c r="G2" s="46"/>
      <c r="H2" s="46"/>
    </row>
    <row r="3" spans="1:8" ht="14.25" customHeight="1" x14ac:dyDescent="0.2">
      <c r="A3" s="57" t="s">
        <v>46</v>
      </c>
      <c r="B3" s="1158" t="s">
        <v>151</v>
      </c>
      <c r="C3" s="1158"/>
      <c r="D3" s="1158"/>
      <c r="E3" s="1158"/>
      <c r="F3" s="1158"/>
      <c r="G3" s="46"/>
      <c r="H3" s="46"/>
    </row>
    <row r="4" spans="1:8" ht="14.25" customHeight="1" x14ac:dyDescent="0.2">
      <c r="A4" s="57"/>
      <c r="B4" s="1158"/>
      <c r="C4" s="1158"/>
      <c r="D4" s="1158"/>
      <c r="E4" s="1158"/>
      <c r="F4" s="1158"/>
      <c r="G4" s="46"/>
      <c r="H4" s="46"/>
    </row>
    <row r="5" spans="1:8" ht="15.75" x14ac:dyDescent="0.2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 x14ac:dyDescent="0.25">
      <c r="A6" s="60"/>
      <c r="B6" s="1159" t="s">
        <v>47</v>
      </c>
      <c r="C6" s="1161" t="s">
        <v>48</v>
      </c>
      <c r="D6" s="1161" t="s">
        <v>49</v>
      </c>
      <c r="E6" s="1161"/>
      <c r="F6" s="1163"/>
      <c r="G6" s="61"/>
      <c r="H6" s="61"/>
    </row>
    <row r="7" spans="1:8" s="65" customFormat="1" ht="38.25" customHeight="1" x14ac:dyDescent="0.25">
      <c r="A7" s="63"/>
      <c r="B7" s="1160"/>
      <c r="C7" s="1162"/>
      <c r="D7" s="75" t="s">
        <v>51</v>
      </c>
      <c r="E7" s="75" t="s">
        <v>52</v>
      </c>
      <c r="F7" s="203" t="s">
        <v>50</v>
      </c>
      <c r="G7" s="64"/>
      <c r="H7" s="64"/>
    </row>
    <row r="8" spans="1:8" s="68" customFormat="1" ht="17.25" customHeight="1" x14ac:dyDescent="0.3">
      <c r="A8" s="66"/>
      <c r="B8" s="76">
        <v>1</v>
      </c>
      <c r="C8" s="77">
        <v>2</v>
      </c>
      <c r="D8" s="78">
        <v>3</v>
      </c>
      <c r="E8" s="78">
        <v>4</v>
      </c>
      <c r="F8" s="204">
        <v>5</v>
      </c>
      <c r="G8" s="67"/>
      <c r="H8" s="67"/>
    </row>
    <row r="9" spans="1:8" ht="31.5" customHeight="1" x14ac:dyDescent="0.3">
      <c r="A9" s="69"/>
      <c r="B9" s="85" t="s">
        <v>53</v>
      </c>
      <c r="C9" s="86" t="s">
        <v>54</v>
      </c>
      <c r="D9" s="87">
        <v>0</v>
      </c>
      <c r="E9" s="87">
        <v>0</v>
      </c>
      <c r="F9" s="205">
        <v>0</v>
      </c>
      <c r="G9" s="46"/>
      <c r="H9" s="46"/>
    </row>
    <row r="10" spans="1:8" ht="31.5" customHeight="1" x14ac:dyDescent="0.3">
      <c r="A10" s="69"/>
      <c r="B10" s="80" t="s">
        <v>55</v>
      </c>
      <c r="C10" s="81" t="s">
        <v>56</v>
      </c>
      <c r="D10" s="79">
        <v>2414763.4299999992</v>
      </c>
      <c r="E10" s="79">
        <v>72293.649999999994</v>
      </c>
      <c r="F10" s="206">
        <v>2487057.0799999991</v>
      </c>
      <c r="G10" s="46"/>
      <c r="H10" s="46"/>
    </row>
    <row r="11" spans="1:8" ht="31.5" customHeight="1" x14ac:dyDescent="0.3">
      <c r="A11" s="69"/>
      <c r="B11" s="80" t="s">
        <v>57</v>
      </c>
      <c r="C11" s="81" t="s">
        <v>58</v>
      </c>
      <c r="D11" s="79">
        <v>0</v>
      </c>
      <c r="E11" s="79">
        <v>0</v>
      </c>
      <c r="F11" s="206">
        <v>0</v>
      </c>
      <c r="G11" s="46"/>
      <c r="H11" s="46"/>
    </row>
    <row r="12" spans="1:8" ht="31.5" customHeight="1" x14ac:dyDescent="0.3">
      <c r="A12" s="69"/>
      <c r="B12" s="80" t="s">
        <v>59</v>
      </c>
      <c r="C12" s="81" t="s">
        <v>149</v>
      </c>
      <c r="D12" s="79">
        <v>0</v>
      </c>
      <c r="E12" s="79">
        <v>0</v>
      </c>
      <c r="F12" s="206">
        <v>0</v>
      </c>
      <c r="G12" s="46"/>
      <c r="H12" s="46"/>
    </row>
    <row r="13" spans="1:8" ht="31.5" customHeight="1" x14ac:dyDescent="0.3">
      <c r="A13" s="69"/>
      <c r="B13" s="85" t="s">
        <v>61</v>
      </c>
      <c r="C13" s="81" t="s">
        <v>60</v>
      </c>
      <c r="D13" s="79">
        <v>4110047.42</v>
      </c>
      <c r="E13" s="79">
        <v>73401.149999999994</v>
      </c>
      <c r="F13" s="206">
        <v>4183448.57</v>
      </c>
      <c r="G13" s="46"/>
      <c r="H13" s="46"/>
    </row>
    <row r="14" spans="1:8" ht="31.5" customHeight="1" x14ac:dyDescent="0.3">
      <c r="A14" s="69"/>
      <c r="B14" s="80" t="s">
        <v>63</v>
      </c>
      <c r="C14" s="81" t="s">
        <v>62</v>
      </c>
      <c r="D14" s="79">
        <v>0</v>
      </c>
      <c r="E14" s="79">
        <v>0</v>
      </c>
      <c r="F14" s="206">
        <v>0</v>
      </c>
      <c r="G14" s="46"/>
      <c r="H14" s="46"/>
    </row>
    <row r="15" spans="1:8" ht="31.5" customHeight="1" x14ac:dyDescent="0.3">
      <c r="A15" s="69"/>
      <c r="B15" s="80" t="s">
        <v>65</v>
      </c>
      <c r="C15" s="81" t="s">
        <v>64</v>
      </c>
      <c r="D15" s="79">
        <v>13354659.419999968</v>
      </c>
      <c r="E15" s="79">
        <v>0</v>
      </c>
      <c r="F15" s="206">
        <v>13354659.419999968</v>
      </c>
      <c r="G15" s="46"/>
      <c r="H15" s="46"/>
    </row>
    <row r="16" spans="1:8" ht="31.5" customHeight="1" x14ac:dyDescent="0.3">
      <c r="A16" s="69"/>
      <c r="B16" s="80" t="s">
        <v>66</v>
      </c>
      <c r="C16" s="81" t="s">
        <v>68</v>
      </c>
      <c r="D16" s="79">
        <v>11562244.150000405</v>
      </c>
      <c r="E16" s="79">
        <v>4073958.679999989</v>
      </c>
      <c r="F16" s="206">
        <v>15636202.830000393</v>
      </c>
      <c r="G16" s="46"/>
      <c r="H16" s="46"/>
    </row>
    <row r="17" spans="1:8" ht="31.5" customHeight="1" x14ac:dyDescent="0.3">
      <c r="A17" s="69"/>
      <c r="B17" s="85" t="s">
        <v>67</v>
      </c>
      <c r="C17" s="81" t="s">
        <v>69</v>
      </c>
      <c r="D17" s="79">
        <v>2159425.6799999997</v>
      </c>
      <c r="E17" s="79">
        <v>0</v>
      </c>
      <c r="F17" s="206">
        <v>2159425.6799999997</v>
      </c>
      <c r="G17" s="46"/>
      <c r="H17" s="46"/>
    </row>
    <row r="18" spans="1:8" ht="31.5" customHeight="1" x14ac:dyDescent="0.3">
      <c r="A18" s="69"/>
      <c r="B18" s="80" t="s">
        <v>22</v>
      </c>
      <c r="C18" s="81" t="s">
        <v>92</v>
      </c>
      <c r="D18" s="79">
        <v>5465999.479999979</v>
      </c>
      <c r="E18" s="79">
        <v>277287.00000000052</v>
      </c>
      <c r="F18" s="206">
        <v>5743286.47999998</v>
      </c>
      <c r="G18" s="46"/>
      <c r="H18" s="46"/>
    </row>
    <row r="19" spans="1:8" ht="31.5" customHeight="1" x14ac:dyDescent="0.3">
      <c r="A19" s="69"/>
      <c r="B19" s="80" t="s">
        <v>24</v>
      </c>
      <c r="C19" s="81" t="s">
        <v>70</v>
      </c>
      <c r="D19" s="79">
        <v>14897950.09</v>
      </c>
      <c r="E19" s="79">
        <v>3484178.52</v>
      </c>
      <c r="F19" s="206">
        <v>18382128.609999999</v>
      </c>
      <c r="G19" s="46"/>
      <c r="H19" s="46"/>
    </row>
    <row r="20" spans="1:8" ht="31.5" customHeight="1" x14ac:dyDescent="0.3">
      <c r="A20" s="69"/>
      <c r="B20" s="80" t="s">
        <v>26</v>
      </c>
      <c r="C20" s="81" t="s">
        <v>71</v>
      </c>
      <c r="D20" s="79">
        <v>0</v>
      </c>
      <c r="E20" s="79">
        <v>0</v>
      </c>
      <c r="F20" s="206">
        <v>0</v>
      </c>
      <c r="G20" s="46"/>
      <c r="H20" s="46"/>
    </row>
    <row r="21" spans="1:8" ht="31.5" customHeight="1" x14ac:dyDescent="0.3">
      <c r="A21" s="69"/>
      <c r="B21" s="85" t="s">
        <v>28</v>
      </c>
      <c r="C21" s="88" t="s">
        <v>72</v>
      </c>
      <c r="D21" s="89">
        <v>0</v>
      </c>
      <c r="E21" s="89">
        <v>0</v>
      </c>
      <c r="F21" s="207">
        <v>0</v>
      </c>
      <c r="G21" s="46"/>
      <c r="H21" s="46"/>
    </row>
    <row r="22" spans="1:8" s="65" customFormat="1" ht="39.75" customHeight="1" x14ac:dyDescent="0.25">
      <c r="A22" s="60"/>
      <c r="B22" s="82"/>
      <c r="C22" s="83" t="s">
        <v>73</v>
      </c>
      <c r="D22" s="84">
        <f>SUM(D9:D21)</f>
        <v>53965089.670000345</v>
      </c>
      <c r="E22" s="84">
        <f>SUM(E9:E21)</f>
        <v>7981118.9999999907</v>
      </c>
      <c r="F22" s="208">
        <f>SUM(F9:F21)</f>
        <v>61946208.670000345</v>
      </c>
      <c r="G22" s="70"/>
      <c r="H22" s="64"/>
    </row>
    <row r="23" spans="1:8" x14ac:dyDescent="0.2">
      <c r="A23" s="46"/>
      <c r="B23" s="56"/>
      <c r="C23" s="46"/>
      <c r="D23" s="71"/>
      <c r="E23" s="46"/>
      <c r="F23" s="46"/>
      <c r="G23" s="46"/>
      <c r="H23" s="46"/>
    </row>
    <row r="24" spans="1:8" x14ac:dyDescent="0.2">
      <c r="A24" s="46"/>
      <c r="B24" s="72"/>
      <c r="C24" s="56"/>
      <c r="D24" s="46"/>
      <c r="E24" s="46"/>
      <c r="F24" s="46"/>
      <c r="G24" s="46"/>
      <c r="H24" s="46"/>
    </row>
    <row r="25" spans="1:8" x14ac:dyDescent="0.2">
      <c r="A25" s="46"/>
      <c r="B25" s="56"/>
      <c r="C25" s="56"/>
      <c r="D25" s="46"/>
      <c r="E25" s="46"/>
      <c r="F25" s="46"/>
      <c r="G25" s="46"/>
      <c r="H25" s="46"/>
    </row>
    <row r="26" spans="1:8" x14ac:dyDescent="0.2">
      <c r="A26" s="46"/>
      <c r="B26" s="56"/>
      <c r="C26" s="56"/>
      <c r="D26" s="46"/>
      <c r="E26" s="46"/>
      <c r="F26" s="46"/>
      <c r="G26" s="46"/>
      <c r="H26" s="46"/>
    </row>
    <row r="27" spans="1:8" x14ac:dyDescent="0.2">
      <c r="A27" s="46"/>
      <c r="B27" s="56"/>
      <c r="C27" s="56"/>
      <c r="D27" s="46"/>
      <c r="E27" s="46"/>
      <c r="F27" s="46"/>
      <c r="G27" s="46"/>
      <c r="H27" s="46"/>
    </row>
    <row r="28" spans="1:8" x14ac:dyDescent="0.2">
      <c r="A28" s="46"/>
      <c r="B28" s="56"/>
      <c r="C28" s="56"/>
      <c r="D28" s="46"/>
      <c r="E28" s="46"/>
      <c r="F28" s="46"/>
      <c r="G28" s="46"/>
      <c r="H28" s="46"/>
    </row>
    <row r="29" spans="1:8" x14ac:dyDescent="0.2">
      <c r="A29" s="46"/>
      <c r="B29" s="56"/>
      <c r="C29" s="56"/>
      <c r="D29" s="46"/>
      <c r="E29" s="46"/>
      <c r="F29" s="46"/>
      <c r="G29" s="46"/>
      <c r="H29" s="46"/>
    </row>
    <row r="30" spans="1:8" x14ac:dyDescent="0.2">
      <c r="A30" s="46"/>
      <c r="B30" s="56"/>
      <c r="C30" s="56"/>
      <c r="D30" s="46"/>
      <c r="E30" s="46"/>
      <c r="F30" s="46"/>
      <c r="G30" s="46"/>
      <c r="H30" s="46"/>
    </row>
    <row r="31" spans="1:8" x14ac:dyDescent="0.2">
      <c r="A31" s="46"/>
      <c r="B31" s="56"/>
      <c r="C31" s="56"/>
      <c r="D31" s="46"/>
      <c r="E31" s="46"/>
      <c r="F31" s="46"/>
      <c r="G31" s="46"/>
      <c r="H31" s="46"/>
    </row>
    <row r="32" spans="1:8" x14ac:dyDescent="0.2">
      <c r="A32" s="46"/>
      <c r="B32" s="56"/>
      <c r="C32" s="56"/>
      <c r="D32" s="46"/>
      <c r="E32" s="46"/>
      <c r="F32" s="46"/>
      <c r="G32" s="46"/>
      <c r="H32" s="46"/>
    </row>
    <row r="33" spans="1:8" x14ac:dyDescent="0.2">
      <c r="A33" s="46"/>
      <c r="B33" s="56"/>
      <c r="C33" s="56"/>
      <c r="D33" s="46"/>
      <c r="E33" s="46"/>
      <c r="F33" s="46"/>
      <c r="G33" s="46"/>
      <c r="H33" s="46"/>
    </row>
    <row r="34" spans="1:8" x14ac:dyDescent="0.2">
      <c r="A34" s="46"/>
      <c r="B34" s="56"/>
      <c r="C34" s="56"/>
      <c r="D34" s="46"/>
      <c r="E34" s="46"/>
      <c r="F34" s="46"/>
      <c r="G34" s="46"/>
      <c r="H34" s="46"/>
    </row>
    <row r="35" spans="1:8" x14ac:dyDescent="0.2">
      <c r="A35" s="46"/>
      <c r="B35" s="56"/>
      <c r="C35" s="56"/>
      <c r="D35" s="46"/>
      <c r="E35" s="46"/>
      <c r="F35" s="46"/>
      <c r="G35" s="46"/>
      <c r="H35" s="46"/>
    </row>
    <row r="36" spans="1:8" x14ac:dyDescent="0.2">
      <c r="A36" s="46"/>
      <c r="B36" s="56"/>
      <c r="C36" s="56"/>
      <c r="D36" s="46"/>
      <c r="E36" s="46"/>
      <c r="F36" s="46"/>
      <c r="G36" s="46"/>
      <c r="H36" s="46"/>
    </row>
    <row r="37" spans="1:8" x14ac:dyDescent="0.2">
      <c r="A37" s="46"/>
      <c r="B37" s="56"/>
      <c r="C37" s="56"/>
      <c r="D37" s="46"/>
      <c r="E37" s="46"/>
      <c r="F37" s="46"/>
      <c r="G37" s="46"/>
      <c r="H37" s="46"/>
    </row>
    <row r="38" spans="1:8" x14ac:dyDescent="0.2">
      <c r="A38" s="46"/>
      <c r="B38" s="56"/>
      <c r="C38" s="56"/>
      <c r="D38" s="46"/>
      <c r="E38" s="46"/>
      <c r="F38" s="46"/>
      <c r="G38" s="46"/>
      <c r="H38" s="46"/>
    </row>
    <row r="39" spans="1:8" x14ac:dyDescent="0.2">
      <c r="A39" s="46"/>
      <c r="B39" s="56"/>
      <c r="C39" s="56"/>
      <c r="D39" s="46"/>
      <c r="E39" s="46"/>
      <c r="F39" s="46"/>
      <c r="G39" s="46"/>
      <c r="H39" s="46"/>
    </row>
    <row r="40" spans="1:8" x14ac:dyDescent="0.2">
      <c r="A40" s="46"/>
      <c r="B40" s="56"/>
      <c r="C40" s="56"/>
      <c r="D40" s="46"/>
      <c r="E40" s="46"/>
      <c r="F40" s="46"/>
      <c r="G40" s="46"/>
      <c r="H40" s="46"/>
    </row>
    <row r="41" spans="1:8" x14ac:dyDescent="0.2">
      <c r="A41" s="46"/>
      <c r="B41" s="56"/>
      <c r="C41" s="56"/>
      <c r="D41" s="46"/>
      <c r="E41" s="46"/>
      <c r="F41" s="46"/>
      <c r="G41" s="46"/>
      <c r="H41" s="46"/>
    </row>
    <row r="42" spans="1:8" x14ac:dyDescent="0.2">
      <c r="A42" s="46"/>
      <c r="B42" s="56"/>
      <c r="C42" s="56"/>
      <c r="D42" s="46"/>
      <c r="E42" s="46"/>
      <c r="F42" s="46"/>
      <c r="G42" s="46"/>
      <c r="H42" s="46"/>
    </row>
    <row r="43" spans="1:8" x14ac:dyDescent="0.2">
      <c r="A43" s="46"/>
      <c r="B43" s="56"/>
      <c r="C43" s="56"/>
      <c r="D43" s="46"/>
      <c r="E43" s="46"/>
      <c r="F43" s="46"/>
      <c r="G43" s="46"/>
      <c r="H43" s="46"/>
    </row>
    <row r="44" spans="1:8" x14ac:dyDescent="0.2">
      <c r="A44" s="46"/>
      <c r="B44" s="56"/>
      <c r="C44" s="56"/>
      <c r="D44" s="46"/>
      <c r="E44" s="46"/>
      <c r="F44" s="46"/>
      <c r="G44" s="46"/>
      <c r="H44" s="46"/>
    </row>
    <row r="45" spans="1:8" x14ac:dyDescent="0.2">
      <c r="A45" s="46"/>
      <c r="B45" s="56"/>
      <c r="C45" s="56"/>
      <c r="D45" s="46"/>
      <c r="E45" s="46"/>
      <c r="F45" s="46"/>
      <c r="G45" s="46"/>
      <c r="H45" s="46"/>
    </row>
    <row r="46" spans="1:8" x14ac:dyDescent="0.2">
      <c r="A46" s="46"/>
      <c r="B46" s="56"/>
      <c r="C46" s="56"/>
      <c r="D46" s="46"/>
      <c r="E46" s="46"/>
      <c r="F46" s="46"/>
      <c r="G46" s="46"/>
      <c r="H46" s="46"/>
    </row>
    <row r="47" spans="1:8" x14ac:dyDescent="0.2">
      <c r="A47" s="46"/>
      <c r="B47" s="56"/>
      <c r="C47" s="56"/>
      <c r="D47" s="46"/>
      <c r="E47" s="46"/>
      <c r="F47" s="46"/>
      <c r="G47" s="46"/>
      <c r="H47" s="46"/>
    </row>
    <row r="48" spans="1:8" x14ac:dyDescent="0.2">
      <c r="A48" s="46"/>
      <c r="B48" s="56"/>
      <c r="C48" s="56"/>
      <c r="D48" s="46"/>
      <c r="E48" s="46"/>
      <c r="F48" s="46"/>
      <c r="G48" s="46"/>
      <c r="H48" s="46"/>
    </row>
    <row r="49" spans="1:8" x14ac:dyDescent="0.2">
      <c r="A49" s="46"/>
      <c r="B49" s="56"/>
      <c r="C49" s="56"/>
      <c r="D49" s="46"/>
      <c r="E49" s="46"/>
      <c r="F49" s="46"/>
      <c r="G49" s="46"/>
      <c r="H49" s="46"/>
    </row>
    <row r="50" spans="1:8" x14ac:dyDescent="0.2">
      <c r="A50" s="46"/>
      <c r="B50" s="56"/>
      <c r="C50" s="56"/>
      <c r="D50" s="46"/>
      <c r="E50" s="46"/>
      <c r="F50" s="46"/>
      <c r="G50" s="46"/>
      <c r="H50" s="46"/>
    </row>
    <row r="51" spans="1:8" x14ac:dyDescent="0.2">
      <c r="A51" s="46"/>
      <c r="B51" s="56"/>
      <c r="C51" s="56"/>
      <c r="D51" s="46"/>
      <c r="E51" s="46"/>
      <c r="F51" s="46"/>
      <c r="G51" s="46"/>
      <c r="H51" s="46"/>
    </row>
    <row r="52" spans="1:8" x14ac:dyDescent="0.2">
      <c r="A52" s="46"/>
      <c r="B52" s="56"/>
      <c r="C52" s="56"/>
      <c r="D52" s="46"/>
      <c r="E52" s="46"/>
      <c r="F52" s="46"/>
      <c r="G52" s="46"/>
      <c r="H52" s="46"/>
    </row>
    <row r="53" spans="1:8" x14ac:dyDescent="0.2">
      <c r="A53" s="46"/>
      <c r="B53" s="56"/>
      <c r="C53" s="56"/>
      <c r="D53" s="46"/>
      <c r="E53" s="46"/>
      <c r="F53" s="46"/>
      <c r="G53" s="46"/>
      <c r="H53" s="46"/>
    </row>
    <row r="54" spans="1:8" x14ac:dyDescent="0.2">
      <c r="A54" s="46"/>
      <c r="B54" s="56"/>
      <c r="C54" s="56"/>
      <c r="D54" s="46"/>
      <c r="E54" s="46"/>
      <c r="F54" s="46"/>
      <c r="G54" s="46"/>
      <c r="H54" s="46"/>
    </row>
    <row r="55" spans="1:8" x14ac:dyDescent="0.2">
      <c r="A55" s="46"/>
      <c r="B55" s="56"/>
      <c r="C55" s="56"/>
      <c r="D55" s="46"/>
      <c r="E55" s="46"/>
      <c r="F55" s="46"/>
      <c r="G55" s="46"/>
      <c r="H55" s="46"/>
    </row>
    <row r="56" spans="1:8" x14ac:dyDescent="0.2">
      <c r="B56" s="56"/>
      <c r="C56" s="56"/>
      <c r="D56" s="46"/>
      <c r="E56" s="46"/>
      <c r="F56" s="46"/>
      <c r="G56" s="46"/>
      <c r="H56" s="46"/>
    </row>
  </sheetData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29" bottom="0.23622047244094491" header="0.43307086614173229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S34"/>
  <sheetViews>
    <sheetView workbookViewId="0">
      <selection activeCell="C11" sqref="C11"/>
    </sheetView>
  </sheetViews>
  <sheetFormatPr defaultColWidth="9.140625" defaultRowHeight="12.75" x14ac:dyDescent="0.2"/>
  <cols>
    <col min="1" max="1" width="7.42578125" style="34" customWidth="1"/>
    <col min="2" max="2" width="26.7109375" style="34" customWidth="1"/>
    <col min="3" max="3" width="33.7109375" style="34" customWidth="1"/>
    <col min="4" max="16384" width="9.140625" style="23"/>
  </cols>
  <sheetData>
    <row r="1" spans="1:19" x14ac:dyDescent="0.2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164" t="s">
        <v>127</v>
      </c>
      <c r="B5" s="1164"/>
      <c r="C5" s="1164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 x14ac:dyDescent="0.25">
      <c r="A6" s="1164" t="s">
        <v>151</v>
      </c>
      <c r="B6" s="1164"/>
      <c r="C6" s="116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">
      <c r="A7" s="230"/>
      <c r="B7" s="230"/>
      <c r="C7" s="2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 x14ac:dyDescent="0.3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233" t="s">
        <v>74</v>
      </c>
      <c r="B9" s="114" t="s">
        <v>48</v>
      </c>
      <c r="C9" s="232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38">
        <v>1</v>
      </c>
      <c r="B11" s="234" t="s">
        <v>100</v>
      </c>
      <c r="C11" s="235">
        <v>2024118.74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38">
        <v>2</v>
      </c>
      <c r="B12" s="234" t="s">
        <v>77</v>
      </c>
      <c r="C12" s="235">
        <v>2956455.37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38">
        <v>3</v>
      </c>
      <c r="B13" s="234" t="s">
        <v>147</v>
      </c>
      <c r="C13" s="235">
        <v>344007.3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38">
        <v>4</v>
      </c>
      <c r="B14" s="234" t="s">
        <v>78</v>
      </c>
      <c r="C14" s="235">
        <v>2906955.17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38">
        <v>5</v>
      </c>
      <c r="B15" s="234" t="s">
        <v>79</v>
      </c>
      <c r="C15" s="235">
        <v>2005168.2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38">
        <v>6</v>
      </c>
      <c r="B16" s="234" t="s">
        <v>99</v>
      </c>
      <c r="C16" s="235">
        <v>1226556.8499999999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38">
        <v>7</v>
      </c>
      <c r="B17" s="234" t="s">
        <v>105</v>
      </c>
      <c r="C17" s="235">
        <v>6649194.9000000013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236"/>
      <c r="B18" s="96" t="s">
        <v>80</v>
      </c>
      <c r="C18" s="231">
        <v>18112456.530000001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39"/>
      <c r="B19" s="240"/>
      <c r="C19" s="24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41"/>
      <c r="B20" s="239"/>
      <c r="C20" s="2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S34"/>
  <sheetViews>
    <sheetView workbookViewId="0">
      <selection activeCell="C17" sqref="C17"/>
    </sheetView>
  </sheetViews>
  <sheetFormatPr defaultColWidth="9.140625" defaultRowHeight="12.75" x14ac:dyDescent="0.2"/>
  <cols>
    <col min="1" max="1" width="6.42578125" style="34" customWidth="1"/>
    <col min="2" max="2" width="26.7109375" style="34" customWidth="1"/>
    <col min="3" max="3" width="33.7109375" style="23" customWidth="1"/>
    <col min="4" max="16384" width="9.140625" style="23"/>
  </cols>
  <sheetData>
    <row r="1" spans="1:19" x14ac:dyDescent="0.2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164" t="s">
        <v>128</v>
      </c>
      <c r="B5" s="1164"/>
      <c r="C5" s="1164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x14ac:dyDescent="0.25">
      <c r="A6" s="1164" t="s">
        <v>151</v>
      </c>
      <c r="B6" s="1164"/>
      <c r="C6" s="116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5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x14ac:dyDescent="0.3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94" t="s">
        <v>74</v>
      </c>
      <c r="B9" s="114" t="s">
        <v>48</v>
      </c>
      <c r="C9" s="232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42">
        <v>1</v>
      </c>
      <c r="B11" s="93" t="s">
        <v>100</v>
      </c>
      <c r="C11" s="21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42">
        <v>2</v>
      </c>
      <c r="B12" s="93" t="s">
        <v>77</v>
      </c>
      <c r="C12" s="210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42">
        <v>3</v>
      </c>
      <c r="B13" s="93" t="s">
        <v>146</v>
      </c>
      <c r="C13" s="210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42">
        <v>4</v>
      </c>
      <c r="B14" s="93" t="s">
        <v>78</v>
      </c>
      <c r="C14" s="210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42">
        <v>5</v>
      </c>
      <c r="B15" s="93" t="s">
        <v>79</v>
      </c>
      <c r="C15" s="210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42">
        <v>6</v>
      </c>
      <c r="B16" s="93" t="s">
        <v>99</v>
      </c>
      <c r="C16" s="210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42">
        <v>7</v>
      </c>
      <c r="B17" s="93" t="s">
        <v>105</v>
      </c>
      <c r="C17" s="210">
        <v>985653.01999999979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95"/>
      <c r="B18" s="96" t="s">
        <v>80</v>
      </c>
      <c r="C18" s="209">
        <v>985653.01999999979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50</vt:i4>
      </vt:variant>
      <vt:variant>
        <vt:lpstr>Imenovani rasponi</vt:lpstr>
      </vt:variant>
      <vt:variant>
        <vt:i4>49</vt:i4>
      </vt:variant>
    </vt:vector>
  </HeadingPairs>
  <TitlesOfParts>
    <vt:vector size="99" baseType="lpstr">
      <vt:lpstr>01-01</vt:lpstr>
      <vt:lpstr>01-02</vt:lpstr>
      <vt:lpstr>01-03</vt:lpstr>
      <vt:lpstr>01-04</vt:lpstr>
      <vt:lpstr>01-05</vt:lpstr>
      <vt:lpstr>PremijaNŽ_DruštvaFBiH</vt:lpstr>
      <vt:lpstr>PremijaŽ_DruštvaFBiH</vt:lpstr>
      <vt:lpstr>PremijaPodružniceNŽ_RS</vt:lpstr>
      <vt:lpstr>PremijaPodružniceŽ_RS</vt:lpstr>
      <vt:lpstr>PremijaVrsteNŽ_DuštvaFBiH</vt:lpstr>
      <vt:lpstr>PremijaVrsteŽ_DruštvaFBiH</vt:lpstr>
      <vt:lpstr>PremijaVrsteNŽ_PodružniceRS</vt:lpstr>
      <vt:lpstr>PremijaVrsteŽ_Podružnice RS</vt:lpstr>
      <vt:lpstr>01-06</vt:lpstr>
      <vt:lpstr>01-07</vt:lpstr>
      <vt:lpstr>01-07_10.01</vt:lpstr>
      <vt:lpstr>01-08</vt:lpstr>
      <vt:lpstr>01-08_10.01</vt:lpstr>
      <vt:lpstr>01-09</vt:lpstr>
      <vt:lpstr>01-09_03.01</vt:lpstr>
      <vt:lpstr>01-10</vt:lpstr>
      <vt:lpstr>01-10_03.01</vt:lpstr>
      <vt:lpstr>01-11</vt:lpstr>
      <vt:lpstr>01-12</vt:lpstr>
      <vt:lpstr>01-13</vt:lpstr>
      <vt:lpstr>02-01</vt:lpstr>
      <vt:lpstr>02-02</vt:lpstr>
      <vt:lpstr>PrijavljeneŠtete DruštvaFBiH</vt:lpstr>
      <vt:lpstr>PrijavljeneŠtetePodružniceRS</vt:lpstr>
      <vt:lpstr>Prij.ŠteteNŽ_VrsteDruštvaFBiH</vt:lpstr>
      <vt:lpstr>Prij.ŠteteVrsteŽ_DruštvaFBiH</vt:lpstr>
      <vt:lpstr>Prij.ŠteteNŽ_VrsteRS</vt:lpstr>
      <vt:lpstr>Prij.ŠteteŽ-VrsteRS</vt:lpstr>
      <vt:lpstr>03-01</vt:lpstr>
      <vt:lpstr>03-02</vt:lpstr>
      <vt:lpstr>03-03</vt:lpstr>
      <vt:lpstr>04-01</vt:lpstr>
      <vt:lpstr>04-02</vt:lpstr>
      <vt:lpstr>RiješeneŠteteNŽ_DruštvaFBiH</vt:lpstr>
      <vt:lpstr>RiješeneŠteteŽ_DruštvaFBiH </vt:lpstr>
      <vt:lpstr>RiješeneŠteteNŽ-RS</vt:lpstr>
      <vt:lpstr>RiješeneŠteteŽ-RS </vt:lpstr>
      <vt:lpstr>RiješeneŠteteNŽ_VrsteFBiH</vt:lpstr>
      <vt:lpstr>RiješeneŠteteŽ_VrsteFBiH</vt:lpstr>
      <vt:lpstr>RiješeneŠteteNŽ_Vrste_RS</vt:lpstr>
      <vt:lpstr>RiješeneŠteteŽ_Vrste_RS</vt:lpstr>
      <vt:lpstr>IsplaćeneŠteteNŽ_DruštvaFBiH</vt:lpstr>
      <vt:lpstr>IsplaćeneŠteteŽ_DruštvaFBiH</vt:lpstr>
      <vt:lpstr>IsplaćeneŠteteNŽ_VrsteFBiH</vt:lpstr>
      <vt:lpstr>IsplaćeneŠteteŽ_VrsteFBiH</vt:lpstr>
      <vt:lpstr>'01-01'!Podrucje_ispisa</vt:lpstr>
      <vt:lpstr>'01-02'!Podrucje_ispisa</vt:lpstr>
      <vt:lpstr>'01-03'!Podrucje_ispisa</vt:lpstr>
      <vt:lpstr>'01-05'!Podrucje_ispisa</vt:lpstr>
      <vt:lpstr>'01-06'!Podrucje_ispisa</vt:lpstr>
      <vt:lpstr>'01-07'!Podrucje_ispisa</vt:lpstr>
      <vt:lpstr>'01-07_10.01'!Podrucje_ispisa</vt:lpstr>
      <vt:lpstr>'01-08'!Podrucje_ispisa</vt:lpstr>
      <vt:lpstr>'01-08_10.01'!Podrucje_ispisa</vt:lpstr>
      <vt:lpstr>'01-09'!Podrucje_ispisa</vt:lpstr>
      <vt:lpstr>'01-09_03.01'!Podrucje_ispisa</vt:lpstr>
      <vt:lpstr>'01-10'!Podrucje_ispisa</vt:lpstr>
      <vt:lpstr>'01-10_03.01'!Podrucje_ispisa</vt:lpstr>
      <vt:lpstr>'01-11'!Podrucje_ispisa</vt:lpstr>
      <vt:lpstr>'01-12'!Podrucje_ispisa</vt:lpstr>
      <vt:lpstr>'01-13'!Podrucje_ispisa</vt:lpstr>
      <vt:lpstr>'02-01'!Podrucje_ispisa</vt:lpstr>
      <vt:lpstr>'02-02'!Podrucje_ispisa</vt:lpstr>
      <vt:lpstr>'03-01'!Podrucje_ispisa</vt:lpstr>
      <vt:lpstr>'03-02'!Podrucje_ispisa</vt:lpstr>
      <vt:lpstr>'03-03'!Podrucje_ispisa</vt:lpstr>
      <vt:lpstr>'04-01'!Podrucje_ispisa</vt:lpstr>
      <vt:lpstr>'04-02'!Podrucje_ispisa</vt:lpstr>
      <vt:lpstr>IsplaćeneŠteteNŽ_DruštvaFBiH!Podrucje_ispisa</vt:lpstr>
      <vt:lpstr>IsplaćeneŠteteNŽ_VrsteFBiH!Podrucje_ispisa</vt:lpstr>
      <vt:lpstr>IsplaćeneŠteteŽ_DruštvaFBiH!Podrucje_ispisa</vt:lpstr>
      <vt:lpstr>IsplaćeneŠteteŽ_VrsteFBiH!Podrucje_ispisa</vt:lpstr>
      <vt:lpstr>PremijaNŽ_DruštvaFBiH!Podrucje_ispisa</vt:lpstr>
      <vt:lpstr>PremijaPodružniceNŽ_RS!Podrucje_ispisa</vt:lpstr>
      <vt:lpstr>PremijaPodružniceŽ_RS!Podrucje_ispisa</vt:lpstr>
      <vt:lpstr>PremijaVrsteNŽ_DuštvaFBiH!Podrucje_ispisa</vt:lpstr>
      <vt:lpstr>PremijaVrsteNŽ_PodružniceRS!Podrucje_ispisa</vt:lpstr>
      <vt:lpstr>PremijaVrsteŽ_DruštvaFBiH!Podrucje_ispisa</vt:lpstr>
      <vt:lpstr>'PremijaVrsteŽ_Podružnice RS'!Podrucje_ispisa</vt:lpstr>
      <vt:lpstr>PremijaŽ_DruštvaFBiH!Podrucje_ispisa</vt:lpstr>
      <vt:lpstr>Prij.ŠteteNŽ_VrsteDruštvaFBiH!Podrucje_ispisa</vt:lpstr>
      <vt:lpstr>Prij.ŠteteNŽ_VrsteRS!Podrucje_ispisa</vt:lpstr>
      <vt:lpstr>Prij.ŠteteVrsteŽ_DruštvaFBiH!Podrucje_ispisa</vt:lpstr>
      <vt:lpstr>'Prij.ŠteteŽ-VrsteRS'!Podrucje_ispisa</vt:lpstr>
      <vt:lpstr>'PrijavljeneŠtete DruštvaFBiH'!Podrucje_ispisa</vt:lpstr>
      <vt:lpstr>PrijavljeneŠtetePodružniceRS!Podrucje_ispisa</vt:lpstr>
      <vt:lpstr>RiješeneŠteteNŽ_DruštvaFBiH!Podrucje_ispisa</vt:lpstr>
      <vt:lpstr>RiješeneŠteteNŽ_Vrste_RS!Podrucje_ispisa</vt:lpstr>
      <vt:lpstr>RiješeneŠteteNŽ_VrsteFBiH!Podrucje_ispisa</vt:lpstr>
      <vt:lpstr>'RiješeneŠteteNŽ-RS'!Podrucje_ispisa</vt:lpstr>
      <vt:lpstr>'RiješeneŠteteŽ_DruštvaFBiH '!Podrucje_ispisa</vt:lpstr>
      <vt:lpstr>RiješeneŠteteŽ_Vrste_RS!Podrucje_ispisa</vt:lpstr>
      <vt:lpstr>RiješeneŠteteŽ_VrsteFBiH!Podrucje_ispisa</vt:lpstr>
      <vt:lpstr>'RiješeneŠteteŽ-RS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DanijelJ</dc:creator>
  <cp:lastModifiedBy>Danijel Jović</cp:lastModifiedBy>
  <cp:lastPrinted>2019-02-28T07:48:54Z</cp:lastPrinted>
  <dcterms:created xsi:type="dcterms:W3CDTF">2012-03-14T11:54:19Z</dcterms:created>
  <dcterms:modified xsi:type="dcterms:W3CDTF">2019-02-28T07:51:33Z</dcterms:modified>
</cp:coreProperties>
</file>