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995" windowHeight="6915" activeTab="0"/>
  </bookViews>
  <sheets>
    <sheet name="Premija" sheetId="1" r:id="rId1"/>
    <sheet name="Premija RS" sheetId="2" r:id="rId2"/>
    <sheet name="UKUPNO FED_vrs " sheetId="3" r:id="rId3"/>
    <sheet name="UKUPNO RS_vrs" sheetId="4" r:id="rId4"/>
    <sheet name="Izvješće Prijavljene Štete " sheetId="5" r:id="rId5"/>
    <sheet name="Izvješće Prijav. Štete_RS" sheetId="6" r:id="rId6"/>
    <sheet name="Prijavljene Štete - vrste " sheetId="7" r:id="rId7"/>
    <sheet name="Prijavljene štete po vrs RS" sheetId="8" r:id="rId8"/>
    <sheet name="Izvješće Riješene Štete  " sheetId="9" r:id="rId9"/>
    <sheet name="Izvješće Riješene ŠT_RS" sheetId="10" r:id="rId10"/>
    <sheet name="Riješene štete - vrste " sheetId="11" r:id="rId11"/>
    <sheet name="Izvj Riješene štete Vrs  RS" sheetId="12" r:id="rId12"/>
    <sheet name="List1" sheetId="13" r:id="rId13"/>
    <sheet name="List2" sheetId="14" r:id="rId14"/>
    <sheet name="List3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11">'Izvj Riješene štete Vrs  RS'!$A$1:$E$38</definedName>
    <definedName name="_xlnm.Print_Area" localSheetId="5">'Izvješće Prijav. Štete_RS'!$A$1:$D$16</definedName>
    <definedName name="_xlnm.Print_Area" localSheetId="4">'Izvješće Prijavljene Štete '!$A$1:$P$22</definedName>
    <definedName name="_xlnm.Print_Area" localSheetId="9">'Izvješće Riješene ŠT_RS'!$A$1:$D$16</definedName>
    <definedName name="_xlnm.Print_Area" localSheetId="8">'Izvješće Riješene Štete  '!$A$1:$P$22</definedName>
    <definedName name="_xlnm.Print_Area" localSheetId="0">'Premija'!$A$1:$M$25</definedName>
    <definedName name="_xlnm.Print_Area" localSheetId="1">'Premija RS'!$A$1:$H$21</definedName>
    <definedName name="_xlnm.Print_Area" localSheetId="6">'Prijavljene Štete - vrste '!$A$1:$Q$39</definedName>
    <definedName name="_xlnm.Print_Area" localSheetId="7">'Prijavljene štete po vrs RS'!$A$1:$E$38</definedName>
    <definedName name="_xlnm.Print_Area" localSheetId="10">'Riješene štete - vrste '!$A$1:$N$36</definedName>
    <definedName name="_xlnm.Print_Area" localSheetId="2">'UKUPNO FED_vrs '!$A$1:$F$38</definedName>
    <definedName name="_xlnm.Print_Area" localSheetId="3">'UKUPNO RS_vrs'!$A$1:$C$35</definedName>
  </definedNames>
  <calcPr fullCalcOnLoad="1"/>
</workbook>
</file>

<file path=xl/sharedStrings.xml><?xml version="1.0" encoding="utf-8"?>
<sst xmlns="http://schemas.openxmlformats.org/spreadsheetml/2006/main" count="571" uniqueCount="128">
  <si>
    <t>Šifra</t>
  </si>
  <si>
    <t>Vrste osiguranja</t>
  </si>
  <si>
    <t>Prijavljene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</si>
  <si>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</si>
  <si>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</si>
  <si>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</si>
  <si>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</si>
  <si>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</si>
  <si>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</si>
  <si>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</si>
  <si>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</si>
  <si>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</si>
  <si>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</si>
  <si>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</si>
  <si>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</si>
  <si>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</si>
  <si>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</si>
  <si>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</si>
  <si>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</si>
  <si>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</si>
  <si>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</si>
  <si>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</si>
  <si>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</si>
  <si>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</si>
  <si>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</si>
  <si>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</si>
  <si>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</si>
  <si>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</si>
  <si>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</si>
  <si>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</si>
  <si>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</si>
  <si>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</si>
  <si>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</si>
  <si>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</si>
  <si>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</si>
  <si>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</si>
  <si>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</si>
  <si>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</si>
  <si>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</si>
  <si>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</si>
  <si>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</si>
  <si>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</si>
  <si>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</si>
  <si>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</si>
  <si>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</si>
  <si>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</si>
  <si>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</si>
  <si>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>PREMIJA OSIGURANJA</t>
  </si>
  <si>
    <t xml:space="preserve"> </t>
  </si>
  <si>
    <t>Red br.</t>
  </si>
  <si>
    <t>Naziv društva</t>
  </si>
  <si>
    <t xml:space="preserve"> Neživotna osiguranja</t>
  </si>
  <si>
    <t xml:space="preserve"> Životna osiguranja</t>
  </si>
  <si>
    <t xml:space="preserve">Ukupno  </t>
  </si>
  <si>
    <t>Učešće
 %</t>
  </si>
  <si>
    <t>FBIH</t>
  </si>
  <si>
    <t>RS</t>
  </si>
  <si>
    <t>Učešće 
%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</si>
  <si>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</si>
  <si>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</si>
  <si>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</si>
  <si>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</si>
  <si>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</si>
  <si>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</si>
  <si>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</si>
  <si>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</si>
  <si>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</si>
  <si>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</si>
  <si>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</si>
  <si>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</si>
  <si>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</si>
  <si>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</si>
  <si>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</si>
  <si>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</si>
  <si>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</si>
  <si>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</si>
  <si>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</si>
  <si>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</si>
  <si>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</si>
  <si>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 xml:space="preserve">    PREMIJA  PODRUŽNICA DRUŠTAVA  SA SJEDIŠTEM U RS</t>
  </si>
  <si>
    <t>Redni br.</t>
  </si>
  <si>
    <t>Premija neživotnih osiguranja</t>
  </si>
  <si>
    <t>učešće %</t>
  </si>
  <si>
    <t>Premija životnog osiguranja</t>
  </si>
  <si>
    <t>Ukupna ostvarena premija</t>
  </si>
  <si>
    <t>Brčko Gas</t>
  </si>
  <si>
    <t>Bobar</t>
  </si>
  <si>
    <t>Drina</t>
  </si>
  <si>
    <t>Jahorina</t>
  </si>
  <si>
    <t xml:space="preserve">Dunav osiguranje </t>
  </si>
  <si>
    <t>U k u p n o</t>
  </si>
  <si>
    <t>FBiH</t>
  </si>
  <si>
    <t>Ukupno</t>
  </si>
  <si>
    <t>Dodatna osiguranja uz osig. života</t>
  </si>
  <si>
    <t>PRIJAVLJENE ŠTETE</t>
  </si>
  <si>
    <t>Redni broj</t>
  </si>
  <si>
    <t>Neživotno osiguranje</t>
  </si>
  <si>
    <t>Životno osiguranje</t>
  </si>
  <si>
    <t>BSO</t>
  </si>
  <si>
    <t xml:space="preserve">U K U P N O  </t>
  </si>
  <si>
    <t>RIJEŠENE ŠTETE</t>
  </si>
  <si>
    <t xml:space="preserve">PRIJAVLJENE ŠTETE </t>
  </si>
  <si>
    <t>Podružnice društava iz RS</t>
  </si>
  <si>
    <t>Isplaćen iznos</t>
  </si>
  <si>
    <t>Dunav</t>
  </si>
  <si>
    <t xml:space="preserve">U K U P N O </t>
  </si>
  <si>
    <t xml:space="preserve">RIJEŠENE ŠTETE </t>
  </si>
  <si>
    <t xml:space="preserve">Triglav  </t>
  </si>
  <si>
    <t>F BiH</t>
  </si>
  <si>
    <t>Ukupno život</t>
  </si>
  <si>
    <t>Ukupno neživot</t>
  </si>
  <si>
    <t xml:space="preserve">Ukupno </t>
  </si>
  <si>
    <t>Riješene štete</t>
  </si>
  <si>
    <t>Riješene</t>
  </si>
  <si>
    <t>Odbijene</t>
  </si>
  <si>
    <t>Isplaćene</t>
  </si>
  <si>
    <t>Ukupno (5+6)</t>
  </si>
  <si>
    <t>Ukupno (11+12)</t>
  </si>
  <si>
    <t>UKUPNO</t>
  </si>
  <si>
    <t xml:space="preserve">  </t>
  </si>
  <si>
    <t>Mikrofin</t>
  </si>
  <si>
    <t>Izvješće - WP</t>
  </si>
  <si>
    <t>Aura</t>
  </si>
  <si>
    <t>19.20-29</t>
  </si>
  <si>
    <t>19.30-39</t>
  </si>
  <si>
    <t>19.01-04</t>
  </si>
  <si>
    <t>19.99</t>
  </si>
  <si>
    <t>30.09.2014.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</si>
</sst>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i/>
      <sz val="14"/>
      <name val="Bookman Old Style"/>
      <family val="1"/>
    </font>
    <font>
      <i/>
      <sz val="11"/>
      <name val="Bookman Old Style"/>
      <family val="1"/>
    </font>
    <font>
      <i/>
      <sz val="8"/>
      <name val="Bookman Old Style"/>
      <family val="1"/>
    </font>
    <font>
      <sz val="8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6"/>
      <name val="Bookman Old Style"/>
      <family val="1"/>
    </font>
    <font>
      <sz val="10"/>
      <color indexed="10"/>
      <name val="Bookman Old Style"/>
      <family val="1"/>
    </font>
    <font>
      <u val="single"/>
      <sz val="10"/>
      <name val="Bookman Old Style"/>
      <family val="1"/>
    </font>
    <font>
      <u val="single"/>
      <sz val="9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Arial"/>
      <family val="2"/>
    </font>
    <font>
      <b/>
      <i/>
      <sz val="14"/>
      <name val="Bookman Old Style"/>
      <family val="1"/>
    </font>
    <font>
      <i/>
      <sz val="12"/>
      <name val="Bookman Old Styl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u val="single"/>
      <sz val="11"/>
      <name val="Bookman Old Style"/>
      <family val="1"/>
    </font>
    <font>
      <i/>
      <sz val="10"/>
      <name val="Bookman Old Style"/>
      <family val="1"/>
    </font>
    <font>
      <sz val="8"/>
      <name val="Arial"/>
      <family val="2"/>
    </font>
    <font>
      <sz val="9"/>
      <name val="Arial"/>
      <family val="2"/>
    </font>
    <font>
      <b/>
      <i/>
      <sz val="8"/>
      <name val="Bookman Old Style"/>
      <family val="1"/>
    </font>
    <font>
      <b/>
      <sz val="8"/>
      <name val="Bookman Old Style"/>
      <family val="1"/>
    </font>
    <font>
      <i/>
      <u val="single"/>
      <sz val="11"/>
      <name val="Bookman Old Style"/>
      <family val="1"/>
    </font>
    <font>
      <i/>
      <sz val="7"/>
      <name val="Bookman Old Style"/>
      <family val="1"/>
    </font>
    <font>
      <b/>
      <sz val="11"/>
      <name val="Bookman Old Style"/>
      <family val="1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9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8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0"/>
      <name val="Bookman Old Style"/>
      <family val="1"/>
    </font>
    <font>
      <i/>
      <sz val="11"/>
      <color theme="1"/>
      <name val="Bookman Old Style"/>
      <family val="1"/>
    </font>
    <font>
      <i/>
      <sz val="11"/>
      <color theme="1"/>
      <name val="Calibri"/>
      <family val="2"/>
    </font>
    <font>
      <i/>
      <sz val="8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20" borderId="1" applyNumberFormat="0" applyFont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4" fillId="28" borderId="2" applyNumberFormat="0" applyAlignment="0" applyProtection="0"/>
    <xf numFmtId="0" fontId="65" fillId="28" borderId="3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Font="1" applyAlignment="1">
      <alignment/>
    </xf>
    <xf numFmtId="3" fontId="3" fillId="33" borderId="0" xfId="51" applyNumberFormat="1" applyFont="1" applyFill="1" applyBorder="1">
      <alignment/>
      <protection/>
    </xf>
    <xf numFmtId="3" fontId="4" fillId="33" borderId="0" xfId="51" applyNumberFormat="1" applyFont="1" applyFill="1">
      <alignment/>
      <protection/>
    </xf>
    <xf numFmtId="3" fontId="4" fillId="0" borderId="0" xfId="51" applyNumberFormat="1" applyFont="1">
      <alignment/>
      <protection/>
    </xf>
    <xf numFmtId="0" fontId="6" fillId="33" borderId="0" xfId="51" applyFont="1" applyFill="1" applyBorder="1" applyAlignment="1">
      <alignment horizontal="center" vertical="center" wrapText="1"/>
      <protection/>
    </xf>
    <xf numFmtId="3" fontId="9" fillId="33" borderId="0" xfId="51" applyNumberFormat="1" applyFont="1" applyFill="1">
      <alignment/>
      <protection/>
    </xf>
    <xf numFmtId="3" fontId="9" fillId="0" borderId="0" xfId="51" applyNumberFormat="1" applyFont="1">
      <alignment/>
      <protection/>
    </xf>
    <xf numFmtId="3" fontId="9" fillId="0" borderId="0" xfId="51" applyNumberFormat="1" applyFont="1" applyAlignment="1">
      <alignment vertical="center"/>
      <protection/>
    </xf>
    <xf numFmtId="3" fontId="4" fillId="33" borderId="0" xfId="51" applyNumberFormat="1" applyFont="1" applyFill="1" applyAlignment="1">
      <alignment vertical="center"/>
      <protection/>
    </xf>
    <xf numFmtId="3" fontId="4" fillId="0" borderId="0" xfId="51" applyNumberFormat="1" applyFont="1" applyAlignment="1">
      <alignment vertical="center"/>
      <protection/>
    </xf>
    <xf numFmtId="3" fontId="13" fillId="33" borderId="0" xfId="51" applyNumberFormat="1" applyFont="1" applyFill="1">
      <alignment/>
      <protection/>
    </xf>
    <xf numFmtId="3" fontId="13" fillId="0" borderId="0" xfId="51" applyNumberFormat="1" applyFont="1">
      <alignment/>
      <protection/>
    </xf>
    <xf numFmtId="0" fontId="8" fillId="33" borderId="0" xfId="51" applyFont="1" applyFill="1" applyBorder="1" applyAlignment="1">
      <alignment horizontal="center"/>
      <protection/>
    </xf>
    <xf numFmtId="3" fontId="4" fillId="33" borderId="0" xfId="51" applyNumberFormat="1" applyFont="1" applyFill="1" applyBorder="1">
      <alignment/>
      <protection/>
    </xf>
    <xf numFmtId="3" fontId="9" fillId="0" borderId="0" xfId="51" applyNumberFormat="1" applyFont="1" applyAlignment="1">
      <alignment horizontal="center" vertical="center"/>
      <protection/>
    </xf>
    <xf numFmtId="3" fontId="14" fillId="33" borderId="0" xfId="51" applyNumberFormat="1" applyFont="1" applyFill="1" applyBorder="1">
      <alignment/>
      <protection/>
    </xf>
    <xf numFmtId="3" fontId="3" fillId="0" borderId="0" xfId="51" applyNumberFormat="1" applyFont="1" applyBorder="1">
      <alignment/>
      <protection/>
    </xf>
    <xf numFmtId="3" fontId="15" fillId="33" borderId="0" xfId="51" applyNumberFormat="1" applyFont="1" applyFill="1" applyBorder="1" applyAlignment="1">
      <alignment horizontal="left"/>
      <protection/>
    </xf>
    <xf numFmtId="3" fontId="5" fillId="33" borderId="0" xfId="51" applyNumberFormat="1" applyFont="1" applyFill="1" applyAlignment="1">
      <alignment horizontal="left"/>
      <protection/>
    </xf>
    <xf numFmtId="0" fontId="17" fillId="33" borderId="0" xfId="54" applyFont="1" applyFill="1" applyAlignment="1">
      <alignment horizontal="center"/>
      <protection/>
    </xf>
    <xf numFmtId="0" fontId="16" fillId="33" borderId="0" xfId="54" applyFont="1" applyFill="1" applyAlignment="1">
      <alignment horizontal="left" indent="1"/>
      <protection/>
    </xf>
    <xf numFmtId="0" fontId="2" fillId="33" borderId="0" xfId="54" applyFill="1" applyAlignment="1">
      <alignment horizontal="left" indent="1"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1" fillId="33" borderId="0" xfId="54" applyFont="1" applyFill="1" applyAlignment="1">
      <alignment horizontal="left" indent="1"/>
      <protection/>
    </xf>
    <xf numFmtId="0" fontId="21" fillId="33" borderId="0" xfId="54" applyFont="1" applyFill="1" applyBorder="1" applyAlignment="1">
      <alignment horizontal="left" indent="1"/>
      <protection/>
    </xf>
    <xf numFmtId="0" fontId="2" fillId="33" borderId="0" xfId="54" applyFill="1" applyBorder="1" applyAlignment="1">
      <alignment horizontal="left" indent="1"/>
      <protection/>
    </xf>
    <xf numFmtId="0" fontId="2" fillId="0" borderId="0" xfId="54" applyAlignment="1">
      <alignment/>
      <protection/>
    </xf>
    <xf numFmtId="0" fontId="4" fillId="33" borderId="0" xfId="54" applyFont="1" applyFill="1" applyAlignment="1">
      <alignment horizontal="left" indent="1"/>
      <protection/>
    </xf>
    <xf numFmtId="0" fontId="4" fillId="33" borderId="0" xfId="54" applyFont="1" applyFill="1" applyAlignment="1">
      <alignment wrapText="1"/>
      <protection/>
    </xf>
    <xf numFmtId="0" fontId="4" fillId="0" borderId="0" xfId="54" applyFont="1" applyAlignment="1">
      <alignment wrapText="1"/>
      <protection/>
    </xf>
    <xf numFmtId="0" fontId="2" fillId="33" borderId="0" xfId="54" applyFill="1" applyAlignment="1">
      <alignment/>
      <protection/>
    </xf>
    <xf numFmtId="0" fontId="2" fillId="33" borderId="0" xfId="54" applyFill="1" applyAlignment="1">
      <alignment horizontal="right"/>
      <protection/>
    </xf>
    <xf numFmtId="0" fontId="2" fillId="33" borderId="0" xfId="54" applyFont="1" applyFill="1" applyAlignment="1">
      <alignment horizontal="left" indent="1"/>
      <protection/>
    </xf>
    <xf numFmtId="0" fontId="2" fillId="0" borderId="0" xfId="54" applyAlignment="1">
      <alignment horizontal="left" indent="1"/>
      <protection/>
    </xf>
    <xf numFmtId="3" fontId="3" fillId="33" borderId="0" xfId="51" applyNumberFormat="1" applyFont="1" applyFill="1">
      <alignment/>
      <protection/>
    </xf>
    <xf numFmtId="3" fontId="5" fillId="33" borderId="0" xfId="51" applyNumberFormat="1" applyFont="1" applyFill="1" applyBorder="1" applyAlignment="1">
      <alignment horizontal="left"/>
      <protection/>
    </xf>
    <xf numFmtId="3" fontId="23" fillId="33" borderId="0" xfId="51" applyNumberFormat="1" applyFont="1" applyFill="1" applyBorder="1" applyAlignment="1">
      <alignment horizontal="left"/>
      <protection/>
    </xf>
    <xf numFmtId="3" fontId="16" fillId="33" borderId="0" xfId="51" applyNumberFormat="1" applyFont="1" applyFill="1" applyBorder="1" applyAlignment="1">
      <alignment horizontal="right"/>
      <protection/>
    </xf>
    <xf numFmtId="3" fontId="3" fillId="33" borderId="0" xfId="51" applyNumberFormat="1" applyFont="1" applyFill="1" applyBorder="1" applyAlignment="1">
      <alignment horizontal="right"/>
      <protection/>
    </xf>
    <xf numFmtId="3" fontId="3" fillId="33" borderId="0" xfId="51" applyNumberFormat="1" applyFont="1" applyFill="1" applyAlignment="1">
      <alignment/>
      <protection/>
    </xf>
    <xf numFmtId="3" fontId="3" fillId="0" borderId="0" xfId="51" applyNumberFormat="1" applyFont="1">
      <alignment/>
      <protection/>
    </xf>
    <xf numFmtId="0" fontId="3" fillId="33" borderId="0" xfId="51" applyFont="1" applyFill="1">
      <alignment/>
      <protection/>
    </xf>
    <xf numFmtId="0" fontId="3" fillId="0" borderId="0" xfId="51" applyFont="1">
      <alignment/>
      <protection/>
    </xf>
    <xf numFmtId="0" fontId="10" fillId="0" borderId="0" xfId="51" applyFont="1">
      <alignment/>
      <protection/>
    </xf>
    <xf numFmtId="0" fontId="3" fillId="0" borderId="0" xfId="51" applyFont="1" applyAlignment="1">
      <alignment vertical="center"/>
      <protection/>
    </xf>
    <xf numFmtId="0" fontId="2" fillId="33" borderId="0" xfId="51" applyFont="1" applyFill="1">
      <alignment/>
      <protection/>
    </xf>
    <xf numFmtId="0" fontId="2" fillId="0" borderId="0" xfId="51" applyFont="1">
      <alignment/>
      <protection/>
    </xf>
    <xf numFmtId="0" fontId="18" fillId="0" borderId="0" xfId="51" applyFont="1" applyAlignment="1">
      <alignment/>
      <protection/>
    </xf>
    <xf numFmtId="0" fontId="25" fillId="33" borderId="0" xfId="51" applyFont="1" applyFill="1">
      <alignment/>
      <protection/>
    </xf>
    <xf numFmtId="0" fontId="25" fillId="0" borderId="0" xfId="51" applyFont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9" fillId="33" borderId="0" xfId="51" applyFont="1" applyFill="1" applyBorder="1" applyAlignment="1">
      <alignment horizontal="left" vertical="center" wrapText="1"/>
      <protection/>
    </xf>
    <xf numFmtId="0" fontId="7" fillId="33" borderId="0" xfId="51" applyFont="1" applyFill="1" applyBorder="1" applyAlignment="1">
      <alignment vertical="center" wrapText="1"/>
      <protection/>
    </xf>
    <xf numFmtId="3" fontId="3" fillId="33" borderId="0" xfId="51" applyNumberFormat="1" applyFont="1" applyFill="1" applyBorder="1" applyAlignment="1">
      <alignment horizontal="left"/>
      <protection/>
    </xf>
    <xf numFmtId="3" fontId="3" fillId="33" borderId="0" xfId="51" applyNumberFormat="1" applyFont="1" applyFill="1" applyBorder="1" applyAlignment="1">
      <alignment/>
      <protection/>
    </xf>
    <xf numFmtId="4" fontId="4" fillId="33" borderId="0" xfId="51" applyNumberFormat="1" applyFont="1" applyFill="1">
      <alignment/>
      <protection/>
    </xf>
    <xf numFmtId="0" fontId="2" fillId="33" borderId="0" xfId="51" applyFont="1" applyFill="1" applyAlignment="1">
      <alignment horizontal="left" indent="1"/>
      <protection/>
    </xf>
    <xf numFmtId="2" fontId="2" fillId="33" borderId="0" xfId="51" applyNumberFormat="1" applyFont="1" applyFill="1">
      <alignment/>
      <protection/>
    </xf>
    <xf numFmtId="0" fontId="18" fillId="0" borderId="0" xfId="51" applyFont="1">
      <alignment/>
      <protection/>
    </xf>
    <xf numFmtId="0" fontId="16" fillId="33" borderId="0" xfId="51" applyFont="1" applyFill="1" applyAlignment="1">
      <alignment horizontal="left" indent="1"/>
      <protection/>
    </xf>
    <xf numFmtId="0" fontId="16" fillId="33" borderId="0" xfId="51" applyFont="1" applyFill="1">
      <alignment/>
      <protection/>
    </xf>
    <xf numFmtId="2" fontId="16" fillId="33" borderId="0" xfId="51" applyNumberFormat="1" applyFont="1" applyFill="1">
      <alignment/>
      <protection/>
    </xf>
    <xf numFmtId="0" fontId="18" fillId="0" borderId="0" xfId="51" applyFont="1" applyBorder="1" applyAlignment="1">
      <alignment horizontal="center" vertical="center"/>
      <protection/>
    </xf>
    <xf numFmtId="0" fontId="2" fillId="33" borderId="0" xfId="51" applyFont="1" applyFill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18" fillId="0" borderId="0" xfId="51" applyFont="1" applyBorder="1" applyAlignment="1">
      <alignment vertical="center"/>
      <protection/>
    </xf>
    <xf numFmtId="0" fontId="2" fillId="33" borderId="0" xfId="51" applyFont="1" applyFill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3" fontId="2" fillId="33" borderId="0" xfId="51" applyNumberFormat="1" applyFont="1" applyFill="1" applyAlignment="1">
      <alignment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 applyAlignment="1">
      <alignment horizontal="right"/>
      <protection/>
    </xf>
    <xf numFmtId="0" fontId="2" fillId="0" borderId="0" xfId="51" applyFont="1" applyAlignment="1">
      <alignment horizontal="left" indent="1"/>
      <protection/>
    </xf>
    <xf numFmtId="2" fontId="2" fillId="0" borderId="0" xfId="51" applyNumberFormat="1" applyFont="1">
      <alignment/>
      <protection/>
    </xf>
    <xf numFmtId="0" fontId="79" fillId="33" borderId="0" xfId="51" applyFont="1" applyFill="1" applyAlignment="1">
      <alignment horizontal="left" indent="1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2" fontId="16" fillId="34" borderId="10" xfId="51" applyNumberFormat="1" applyFont="1" applyFill="1" applyBorder="1" applyAlignment="1">
      <alignment horizontal="center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0" fontId="4" fillId="35" borderId="10" xfId="51" applyFont="1" applyFill="1" applyBorder="1" applyAlignment="1">
      <alignment horizontal="center" vertical="center"/>
      <protection/>
    </xf>
    <xf numFmtId="0" fontId="4" fillId="35" borderId="10" xfId="51" applyFont="1" applyFill="1" applyBorder="1" applyAlignment="1">
      <alignment horizontal="center"/>
      <protection/>
    </xf>
    <xf numFmtId="1" fontId="4" fillId="35" borderId="10" xfId="51" applyNumberFormat="1" applyFont="1" applyFill="1" applyBorder="1" applyAlignment="1">
      <alignment horizontal="center"/>
      <protection/>
    </xf>
    <xf numFmtId="0" fontId="4" fillId="35" borderId="12" xfId="51" applyFont="1" applyFill="1" applyBorder="1" applyAlignment="1">
      <alignment horizontal="center" vertical="center"/>
      <protection/>
    </xf>
    <xf numFmtId="0" fontId="16" fillId="33" borderId="11" xfId="51" applyFont="1" applyFill="1" applyBorder="1" applyAlignment="1">
      <alignment horizontal="center"/>
      <protection/>
    </xf>
    <xf numFmtId="4" fontId="4" fillId="33" borderId="10" xfId="51" applyNumberFormat="1" applyFont="1" applyFill="1" applyBorder="1" applyAlignment="1">
      <alignment horizontal="right"/>
      <protection/>
    </xf>
    <xf numFmtId="4" fontId="4" fillId="0" borderId="10" xfId="51" applyNumberFormat="1" applyFont="1" applyBorder="1" applyAlignment="1">
      <alignment horizontal="right"/>
      <protection/>
    </xf>
    <xf numFmtId="2" fontId="4" fillId="0" borderId="10" xfId="51" applyNumberFormat="1" applyFont="1" applyBorder="1">
      <alignment/>
      <protection/>
    </xf>
    <xf numFmtId="4" fontId="4" fillId="0" borderId="10" xfId="51" applyNumberFormat="1" applyFont="1" applyBorder="1">
      <alignment/>
      <protection/>
    </xf>
    <xf numFmtId="2" fontId="4" fillId="0" borderId="12" xfId="51" applyNumberFormat="1" applyFont="1" applyBorder="1">
      <alignment/>
      <protection/>
    </xf>
    <xf numFmtId="0" fontId="16" fillId="0" borderId="11" xfId="51" applyFont="1" applyBorder="1" applyAlignment="1">
      <alignment horizontal="center"/>
      <protection/>
    </xf>
    <xf numFmtId="0" fontId="16" fillId="0" borderId="10" xfId="51" applyFont="1" applyBorder="1" applyAlignment="1">
      <alignment horizontal="left"/>
      <protection/>
    </xf>
    <xf numFmtId="0" fontId="16" fillId="34" borderId="13" xfId="51" applyFont="1" applyFill="1" applyBorder="1" applyAlignment="1">
      <alignment horizontal="center" vertical="center"/>
      <protection/>
    </xf>
    <xf numFmtId="0" fontId="20" fillId="34" borderId="14" xfId="51" applyFont="1" applyFill="1" applyBorder="1" applyAlignment="1">
      <alignment horizontal="center" vertical="center"/>
      <protection/>
    </xf>
    <xf numFmtId="4" fontId="4" fillId="34" borderId="14" xfId="51" applyNumberFormat="1" applyFont="1" applyFill="1" applyBorder="1" applyAlignment="1">
      <alignment vertical="center"/>
      <protection/>
    </xf>
    <xf numFmtId="4" fontId="4" fillId="34" borderId="14" xfId="51" applyNumberFormat="1" applyFont="1" applyFill="1" applyBorder="1" applyAlignment="1">
      <alignment horizontal="right" vertical="center"/>
      <protection/>
    </xf>
    <xf numFmtId="4" fontId="4" fillId="34" borderId="14" xfId="51" applyNumberFormat="1" applyFont="1" applyFill="1" applyBorder="1" applyAlignment="1">
      <alignment horizontal="right" vertical="center"/>
      <protection/>
    </xf>
    <xf numFmtId="2" fontId="4" fillId="34" borderId="14" xfId="51" applyNumberFormat="1" applyFont="1" applyFill="1" applyBorder="1" applyAlignment="1">
      <alignment vertical="center"/>
      <protection/>
    </xf>
    <xf numFmtId="2" fontId="4" fillId="34" borderId="15" xfId="51" applyNumberFormat="1" applyFont="1" applyFill="1" applyBorder="1" applyAlignment="1">
      <alignment vertical="center"/>
      <protection/>
    </xf>
    <xf numFmtId="0" fontId="16" fillId="33" borderId="16" xfId="51" applyFont="1" applyFill="1" applyBorder="1" applyAlignment="1">
      <alignment horizontal="center"/>
      <protection/>
    </xf>
    <xf numFmtId="0" fontId="16" fillId="33" borderId="17" xfId="51" applyFont="1" applyFill="1" applyBorder="1" applyAlignment="1">
      <alignment horizontal="left"/>
      <protection/>
    </xf>
    <xf numFmtId="4" fontId="4" fillId="33" borderId="17" xfId="51" applyNumberFormat="1" applyFont="1" applyFill="1" applyBorder="1" applyAlignment="1">
      <alignment horizontal="right"/>
      <protection/>
    </xf>
    <xf numFmtId="4" fontId="4" fillId="0" borderId="17" xfId="51" applyNumberFormat="1" applyFont="1" applyBorder="1" applyAlignment="1">
      <alignment horizontal="right"/>
      <protection/>
    </xf>
    <xf numFmtId="2" fontId="4" fillId="0" borderId="17" xfId="51" applyNumberFormat="1" applyFont="1" applyBorder="1">
      <alignment/>
      <protection/>
    </xf>
    <xf numFmtId="4" fontId="4" fillId="0" borderId="17" xfId="51" applyNumberFormat="1" applyFont="1" applyBorder="1">
      <alignment/>
      <protection/>
    </xf>
    <xf numFmtId="2" fontId="4" fillId="0" borderId="18" xfId="51" applyNumberFormat="1" applyFont="1" applyBorder="1">
      <alignment/>
      <protection/>
    </xf>
    <xf numFmtId="0" fontId="16" fillId="0" borderId="19" xfId="51" applyFont="1" applyBorder="1" applyAlignment="1">
      <alignment horizontal="center"/>
      <protection/>
    </xf>
    <xf numFmtId="0" fontId="16" fillId="0" borderId="20" xfId="51" applyFont="1" applyBorder="1" applyAlignment="1">
      <alignment horizontal="left"/>
      <protection/>
    </xf>
    <xf numFmtId="4" fontId="4" fillId="33" borderId="20" xfId="51" applyNumberFormat="1" applyFont="1" applyFill="1" applyBorder="1" applyAlignment="1">
      <alignment horizontal="right"/>
      <protection/>
    </xf>
    <xf numFmtId="4" fontId="4" fillId="0" borderId="20" xfId="51" applyNumberFormat="1" applyFont="1" applyBorder="1" applyAlignment="1">
      <alignment horizontal="right"/>
      <protection/>
    </xf>
    <xf numFmtId="2" fontId="4" fillId="0" borderId="20" xfId="51" applyNumberFormat="1" applyFont="1" applyBorder="1">
      <alignment/>
      <protection/>
    </xf>
    <xf numFmtId="4" fontId="4" fillId="0" borderId="20" xfId="51" applyNumberFormat="1" applyFont="1" applyBorder="1">
      <alignment/>
      <protection/>
    </xf>
    <xf numFmtId="2" fontId="4" fillId="0" borderId="21" xfId="51" applyNumberFormat="1" applyFont="1" applyBorder="1">
      <alignment/>
      <protection/>
    </xf>
    <xf numFmtId="0" fontId="4" fillId="35" borderId="11" xfId="54" applyFont="1" applyFill="1" applyBorder="1" applyAlignment="1">
      <alignment horizontal="center" wrapText="1"/>
      <protection/>
    </xf>
    <xf numFmtId="0" fontId="4" fillId="35" borderId="10" xfId="54" applyFont="1" applyFill="1" applyBorder="1" applyAlignment="1">
      <alignment horizontal="center"/>
      <protection/>
    </xf>
    <xf numFmtId="0" fontId="4" fillId="35" borderId="12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left" indent="1"/>
      <protection/>
    </xf>
    <xf numFmtId="0" fontId="4" fillId="33" borderId="10" xfId="54" applyFont="1" applyFill="1" applyBorder="1" applyAlignment="1">
      <alignment horizontal="left" indent="1"/>
      <protection/>
    </xf>
    <xf numFmtId="4" fontId="4" fillId="33" borderId="10" xfId="54" applyNumberFormat="1" applyFont="1" applyFill="1" applyBorder="1" applyAlignment="1">
      <alignment horizontal="right"/>
      <protection/>
    </xf>
    <xf numFmtId="2" fontId="4" fillId="33" borderId="10" xfId="54" applyNumberFormat="1" applyFont="1" applyFill="1" applyBorder="1">
      <alignment/>
      <protection/>
    </xf>
    <xf numFmtId="4" fontId="4" fillId="33" borderId="10" xfId="54" applyNumberFormat="1" applyFont="1" applyFill="1" applyBorder="1">
      <alignment/>
      <protection/>
    </xf>
    <xf numFmtId="4" fontId="4" fillId="33" borderId="10" xfId="54" applyNumberFormat="1" applyFont="1" applyFill="1" applyBorder="1" applyAlignment="1">
      <alignment horizontal="right"/>
      <protection/>
    </xf>
    <xf numFmtId="2" fontId="4" fillId="33" borderId="12" xfId="54" applyNumberFormat="1" applyFont="1" applyFill="1" applyBorder="1">
      <alignment/>
      <protection/>
    </xf>
    <xf numFmtId="0" fontId="4" fillId="36" borderId="22" xfId="54" applyFont="1" applyFill="1" applyBorder="1" applyAlignment="1">
      <alignment horizontal="center" wrapText="1"/>
      <protection/>
    </xf>
    <xf numFmtId="0" fontId="4" fillId="36" borderId="23" xfId="54" applyFont="1" applyFill="1" applyBorder="1" applyAlignment="1">
      <alignment horizontal="center" wrapText="1"/>
      <protection/>
    </xf>
    <xf numFmtId="0" fontId="4" fillId="36" borderId="24" xfId="54" applyFont="1" applyFill="1" applyBorder="1" applyAlignment="1">
      <alignment horizontal="center" wrapText="1"/>
      <protection/>
    </xf>
    <xf numFmtId="0" fontId="4" fillId="36" borderId="13" xfId="54" applyFont="1" applyFill="1" applyBorder="1" applyAlignment="1">
      <alignment horizontal="left" indent="1"/>
      <protection/>
    </xf>
    <xf numFmtId="0" fontId="4" fillId="36" borderId="14" xfId="54" applyFont="1" applyFill="1" applyBorder="1" applyAlignment="1">
      <alignment horizontal="left" indent="1"/>
      <protection/>
    </xf>
    <xf numFmtId="4" fontId="4" fillId="36" borderId="14" xfId="54" applyNumberFormat="1" applyFont="1" applyFill="1" applyBorder="1" applyAlignment="1">
      <alignment horizontal="right"/>
      <protection/>
    </xf>
    <xf numFmtId="2" fontId="4" fillId="36" borderId="14" xfId="54" applyNumberFormat="1" applyFont="1" applyFill="1" applyBorder="1">
      <alignment/>
      <protection/>
    </xf>
    <xf numFmtId="4" fontId="4" fillId="36" borderId="14" xfId="54" applyNumberFormat="1" applyFont="1" applyFill="1" applyBorder="1">
      <alignment/>
      <protection/>
    </xf>
    <xf numFmtId="2" fontId="4" fillId="36" borderId="15" xfId="54" applyNumberFormat="1" applyFont="1" applyFill="1" applyBorder="1">
      <alignment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Continuous"/>
      <protection/>
    </xf>
    <xf numFmtId="0" fontId="4" fillId="33" borderId="10" xfId="51" applyFont="1" applyFill="1" applyBorder="1" applyAlignment="1">
      <alignment horizontal="left" wrapText="1"/>
      <protection/>
    </xf>
    <xf numFmtId="4" fontId="3" fillId="0" borderId="10" xfId="51" applyNumberFormat="1" applyFont="1" applyBorder="1" applyAlignment="1">
      <alignment horizontal="right"/>
      <protection/>
    </xf>
    <xf numFmtId="4" fontId="3" fillId="0" borderId="12" xfId="51" applyNumberFormat="1" applyFont="1" applyBorder="1">
      <alignment/>
      <protection/>
    </xf>
    <xf numFmtId="0" fontId="9" fillId="33" borderId="11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wrapText="1"/>
      <protection/>
    </xf>
    <xf numFmtId="4" fontId="3" fillId="37" borderId="15" xfId="51" applyNumberFormat="1" applyFont="1" applyFill="1" applyBorder="1">
      <alignment/>
      <protection/>
    </xf>
    <xf numFmtId="49" fontId="9" fillId="33" borderId="22" xfId="51" applyNumberFormat="1" applyFont="1" applyFill="1" applyBorder="1" applyAlignment="1">
      <alignment horizontal="center" wrapText="1"/>
      <protection/>
    </xf>
    <xf numFmtId="0" fontId="4" fillId="33" borderId="23" xfId="51" applyFont="1" applyFill="1" applyBorder="1" applyAlignment="1">
      <alignment wrapText="1"/>
      <protection/>
    </xf>
    <xf numFmtId="4" fontId="3" fillId="33" borderId="23" xfId="51" applyNumberFormat="1" applyFont="1" applyFill="1" applyBorder="1" applyAlignment="1">
      <alignment horizontal="right" wrapText="1"/>
      <protection/>
    </xf>
    <xf numFmtId="4" fontId="3" fillId="0" borderId="24" xfId="51" applyNumberFormat="1" applyFont="1" applyBorder="1" applyAlignment="1">
      <alignment/>
      <protection/>
    </xf>
    <xf numFmtId="49" fontId="9" fillId="33" borderId="11" xfId="51" applyNumberFormat="1" applyFont="1" applyFill="1" applyBorder="1" applyAlignment="1">
      <alignment horizontal="center"/>
      <protection/>
    </xf>
    <xf numFmtId="4" fontId="3" fillId="33" borderId="10" xfId="51" applyNumberFormat="1" applyFont="1" applyFill="1" applyBorder="1" applyAlignment="1">
      <alignment horizontal="right" wrapText="1"/>
      <protection/>
    </xf>
    <xf numFmtId="4" fontId="3" fillId="0" borderId="12" xfId="51" applyNumberFormat="1" applyFont="1" applyBorder="1" applyAlignment="1">
      <alignment/>
      <protection/>
    </xf>
    <xf numFmtId="4" fontId="3" fillId="37" borderId="15" xfId="51" applyNumberFormat="1" applyFont="1" applyFill="1" applyBorder="1" applyAlignment="1">
      <alignment/>
      <protection/>
    </xf>
    <xf numFmtId="4" fontId="3" fillId="36" borderId="14" xfId="51" applyNumberFormat="1" applyFont="1" applyFill="1" applyBorder="1" applyAlignment="1">
      <alignment horizontal="right"/>
      <protection/>
    </xf>
    <xf numFmtId="4" fontId="3" fillId="36" borderId="15" xfId="51" applyNumberFormat="1" applyFont="1" applyFill="1" applyBorder="1">
      <alignment/>
      <protection/>
    </xf>
    <xf numFmtId="4" fontId="3" fillId="36" borderId="15" xfId="51" applyNumberFormat="1" applyFont="1" applyFill="1" applyBorder="1" applyAlignment="1">
      <alignment/>
      <protection/>
    </xf>
    <xf numFmtId="0" fontId="3" fillId="32" borderId="12" xfId="54" applyFont="1" applyFill="1" applyBorder="1" applyAlignment="1">
      <alignment horizontal="center" vertical="center"/>
      <protection/>
    </xf>
    <xf numFmtId="0" fontId="3" fillId="32" borderId="11" xfId="51" applyFont="1" applyFill="1" applyBorder="1" applyAlignment="1">
      <alignment horizontal="center" vertical="center" wrapText="1"/>
      <protection/>
    </xf>
    <xf numFmtId="0" fontId="3" fillId="32" borderId="10" xfId="51" applyFont="1" applyFill="1" applyBorder="1" applyAlignment="1">
      <alignment horizontal="center" vertical="center" wrapText="1"/>
      <protection/>
    </xf>
    <xf numFmtId="0" fontId="3" fillId="32" borderId="10" xfId="54" applyFont="1" applyFill="1" applyBorder="1" applyAlignment="1">
      <alignment horizontal="center" vertical="center"/>
      <protection/>
    </xf>
    <xf numFmtId="0" fontId="4" fillId="36" borderId="23" xfId="54" applyFont="1" applyFill="1" applyBorder="1" applyAlignment="1">
      <alignment horizontal="center" vertical="center" wrapText="1"/>
      <protection/>
    </xf>
    <xf numFmtId="0" fontId="80" fillId="37" borderId="10" xfId="53" applyFont="1" applyFill="1" applyBorder="1" applyAlignment="1">
      <alignment horizontal="center" vertical="center"/>
      <protection/>
    </xf>
    <xf numFmtId="0" fontId="80" fillId="37" borderId="12" xfId="53" applyFont="1" applyFill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/>
      <protection/>
    </xf>
    <xf numFmtId="0" fontId="9" fillId="0" borderId="10" xfId="51" applyFont="1" applyBorder="1" applyAlignment="1">
      <alignment horizontal="left"/>
      <protection/>
    </xf>
    <xf numFmtId="3" fontId="9" fillId="0" borderId="10" xfId="53" applyNumberFormat="1" applyFont="1" applyBorder="1" applyAlignment="1">
      <alignment horizontal="right"/>
      <protection/>
    </xf>
    <xf numFmtId="4" fontId="9" fillId="0" borderId="10" xfId="53" applyNumberFormat="1" applyFont="1" applyBorder="1" applyAlignment="1">
      <alignment horizontal="right"/>
      <protection/>
    </xf>
    <xf numFmtId="4" fontId="9" fillId="0" borderId="12" xfId="53" applyNumberFormat="1" applyFont="1" applyBorder="1" applyAlignment="1">
      <alignment horizontal="right"/>
      <protection/>
    </xf>
    <xf numFmtId="0" fontId="9" fillId="33" borderId="10" xfId="51" applyFont="1" applyFill="1" applyBorder="1" applyAlignment="1">
      <alignment horizontal="left"/>
      <protection/>
    </xf>
    <xf numFmtId="3" fontId="28" fillId="34" borderId="14" xfId="51" applyNumberFormat="1" applyFont="1" applyFill="1" applyBorder="1" applyAlignment="1">
      <alignment horizontal="right" vertical="center" wrapText="1"/>
      <protection/>
    </xf>
    <xf numFmtId="4" fontId="28" fillId="34" borderId="14" xfId="51" applyNumberFormat="1" applyFont="1" applyFill="1" applyBorder="1" applyAlignment="1">
      <alignment horizontal="right" vertical="center"/>
      <protection/>
    </xf>
    <xf numFmtId="4" fontId="28" fillId="34" borderId="15" xfId="51" applyNumberFormat="1" applyFont="1" applyFill="1" applyBorder="1" applyAlignment="1">
      <alignment horizontal="right" vertical="center"/>
      <protection/>
    </xf>
    <xf numFmtId="0" fontId="3" fillId="32" borderId="11" xfId="51" applyFont="1" applyFill="1" applyBorder="1" applyAlignment="1">
      <alignment horizontal="center" vertical="center"/>
      <protection/>
    </xf>
    <xf numFmtId="0" fontId="80" fillId="32" borderId="10" xfId="53" applyFont="1" applyFill="1" applyBorder="1" applyAlignment="1">
      <alignment horizontal="center" vertical="center"/>
      <protection/>
    </xf>
    <xf numFmtId="0" fontId="80" fillId="32" borderId="12" xfId="53" applyFont="1" applyFill="1" applyBorder="1" applyAlignment="1">
      <alignment horizontal="center" vertical="center"/>
      <protection/>
    </xf>
    <xf numFmtId="3" fontId="9" fillId="34" borderId="14" xfId="51" applyNumberFormat="1" applyFont="1" applyFill="1" applyBorder="1" applyAlignment="1">
      <alignment horizontal="right" vertical="center" wrapText="1"/>
      <protection/>
    </xf>
    <xf numFmtId="4" fontId="9" fillId="34" borderId="14" xfId="51" applyNumberFormat="1" applyFont="1" applyFill="1" applyBorder="1" applyAlignment="1">
      <alignment horizontal="right" vertical="center"/>
      <protection/>
    </xf>
    <xf numFmtId="4" fontId="9" fillId="34" borderId="15" xfId="51" applyNumberFormat="1" applyFont="1" applyFill="1" applyBorder="1" applyAlignment="1">
      <alignment horizontal="right" vertical="center"/>
      <protection/>
    </xf>
    <xf numFmtId="0" fontId="3" fillId="35" borderId="11" xfId="51" applyFont="1" applyFill="1" applyBorder="1" applyAlignment="1">
      <alignment horizontal="center"/>
      <protection/>
    </xf>
    <xf numFmtId="0" fontId="3" fillId="35" borderId="10" xfId="51" applyFont="1" applyFill="1" applyBorder="1" applyAlignment="1">
      <alignment horizontal="center"/>
      <protection/>
    </xf>
    <xf numFmtId="0" fontId="10" fillId="35" borderId="12" xfId="51" applyFont="1" applyFill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4" fillId="0" borderId="10" xfId="51" applyFont="1" applyBorder="1" applyAlignment="1">
      <alignment horizontal="left"/>
      <protection/>
    </xf>
    <xf numFmtId="3" fontId="3" fillId="0" borderId="10" xfId="53" applyNumberFormat="1" applyFont="1" applyBorder="1">
      <alignment/>
      <protection/>
    </xf>
    <xf numFmtId="4" fontId="3" fillId="0" borderId="12" xfId="53" applyNumberFormat="1" applyFont="1" applyBorder="1">
      <alignment/>
      <protection/>
    </xf>
    <xf numFmtId="3" fontId="3" fillId="34" borderId="14" xfId="51" applyNumberFormat="1" applyFont="1" applyFill="1" applyBorder="1" applyAlignment="1">
      <alignment horizontal="right" vertical="center"/>
      <protection/>
    </xf>
    <xf numFmtId="4" fontId="3" fillId="34" borderId="15" xfId="51" applyNumberFormat="1" applyFont="1" applyFill="1" applyBorder="1" applyAlignment="1">
      <alignment vertical="center"/>
      <protection/>
    </xf>
    <xf numFmtId="3" fontId="9" fillId="33" borderId="0" xfId="51" applyNumberFormat="1" applyFont="1" applyFill="1" applyBorder="1">
      <alignment/>
      <protection/>
    </xf>
    <xf numFmtId="3" fontId="4" fillId="33" borderId="0" xfId="51" applyNumberFormat="1" applyFont="1" applyFill="1" applyBorder="1" applyAlignment="1">
      <alignment vertical="center"/>
      <protection/>
    </xf>
    <xf numFmtId="3" fontId="13" fillId="33" borderId="0" xfId="51" applyNumberFormat="1" applyFont="1" applyFill="1" applyBorder="1">
      <alignment/>
      <protection/>
    </xf>
    <xf numFmtId="0" fontId="8" fillId="34" borderId="10" xfId="51" applyFont="1" applyFill="1" applyBorder="1" applyAlignment="1">
      <alignment horizontal="center" vertical="center"/>
      <protection/>
    </xf>
    <xf numFmtId="0" fontId="30" fillId="34" borderId="10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horizontal="left" wrapText="1"/>
      <protection/>
    </xf>
    <xf numFmtId="3" fontId="12" fillId="0" borderId="10" xfId="52" applyNumberFormat="1" applyFont="1" applyBorder="1" applyAlignment="1">
      <alignment horizontal="right"/>
      <protection/>
    </xf>
    <xf numFmtId="4" fontId="12" fillId="0" borderId="10" xfId="52" applyNumberFormat="1" applyFont="1" applyBorder="1" applyAlignment="1">
      <alignment horizontal="right"/>
      <protection/>
    </xf>
    <xf numFmtId="1" fontId="12" fillId="0" borderId="10" xfId="51" applyNumberFormat="1" applyFont="1" applyBorder="1">
      <alignment/>
      <protection/>
    </xf>
    <xf numFmtId="4" fontId="12" fillId="0" borderId="10" xfId="51" applyNumberFormat="1" applyFont="1" applyBorder="1">
      <alignment/>
      <protection/>
    </xf>
    <xf numFmtId="3" fontId="12" fillId="0" borderId="10" xfId="51" applyNumberFormat="1" applyFont="1" applyBorder="1">
      <alignment/>
      <protection/>
    </xf>
    <xf numFmtId="4" fontId="12" fillId="0" borderId="12" xfId="51" applyNumberFormat="1" applyFont="1" applyBorder="1">
      <alignment/>
      <protection/>
    </xf>
    <xf numFmtId="0" fontId="11" fillId="33" borderId="10" xfId="51" applyFont="1" applyFill="1" applyBorder="1" applyAlignment="1">
      <alignment wrapText="1"/>
      <protection/>
    </xf>
    <xf numFmtId="3" fontId="12" fillId="34" borderId="14" xfId="51" applyNumberFormat="1" applyFont="1" applyFill="1" applyBorder="1" applyAlignment="1">
      <alignment horizontal="right"/>
      <protection/>
    </xf>
    <xf numFmtId="4" fontId="12" fillId="34" borderId="14" xfId="51" applyNumberFormat="1" applyFont="1" applyFill="1" applyBorder="1" applyAlignment="1">
      <alignment horizontal="right"/>
      <protection/>
    </xf>
    <xf numFmtId="4" fontId="12" fillId="34" borderId="15" xfId="51" applyNumberFormat="1" applyFont="1" applyFill="1" applyBorder="1" applyAlignment="1">
      <alignment horizontal="right"/>
      <protection/>
    </xf>
    <xf numFmtId="3" fontId="9" fillId="33" borderId="0" xfId="51" applyNumberFormat="1" applyFont="1" applyFill="1" applyBorder="1" applyAlignment="1">
      <alignment horizontal="center" vertical="center"/>
      <protection/>
    </xf>
    <xf numFmtId="49" fontId="9" fillId="33" borderId="11" xfId="51" applyNumberFormat="1" applyFont="1" applyFill="1" applyBorder="1" applyAlignment="1">
      <alignment horizontal="center" wrapText="1"/>
      <protection/>
    </xf>
    <xf numFmtId="3" fontId="12" fillId="33" borderId="10" xfId="52" applyNumberFormat="1" applyFont="1" applyFill="1" applyBorder="1" applyAlignment="1">
      <alignment horizontal="right" wrapText="1"/>
      <protection/>
    </xf>
    <xf numFmtId="4" fontId="12" fillId="33" borderId="10" xfId="52" applyNumberFormat="1" applyFont="1" applyFill="1" applyBorder="1" applyAlignment="1">
      <alignment horizontal="right" wrapText="1"/>
      <protection/>
    </xf>
    <xf numFmtId="3" fontId="12" fillId="33" borderId="10" xfId="51" applyNumberFormat="1" applyFont="1" applyFill="1" applyBorder="1" applyAlignment="1">
      <alignment horizontal="right" wrapText="1"/>
      <protection/>
    </xf>
    <xf numFmtId="4" fontId="12" fillId="33" borderId="10" xfId="51" applyNumberFormat="1" applyFont="1" applyFill="1" applyBorder="1" applyAlignment="1">
      <alignment horizontal="right" wrapText="1"/>
      <protection/>
    </xf>
    <xf numFmtId="3" fontId="12" fillId="33" borderId="10" xfId="51" applyNumberFormat="1" applyFont="1" applyFill="1" applyBorder="1">
      <alignment/>
      <protection/>
    </xf>
    <xf numFmtId="4" fontId="12" fillId="33" borderId="10" xfId="51" applyNumberFormat="1" applyFont="1" applyFill="1" applyBorder="1">
      <alignment/>
      <protection/>
    </xf>
    <xf numFmtId="4" fontId="12" fillId="33" borderId="12" xfId="51" applyNumberFormat="1" applyFont="1" applyFill="1" applyBorder="1">
      <alignment/>
      <protection/>
    </xf>
    <xf numFmtId="4" fontId="8" fillId="34" borderId="12" xfId="51" applyNumberFormat="1" applyFont="1" applyFill="1" applyBorder="1" applyAlignment="1">
      <alignment horizontal="center" vertical="center" wrapText="1"/>
      <protection/>
    </xf>
    <xf numFmtId="3" fontId="12" fillId="37" borderId="14" xfId="51" applyNumberFormat="1" applyFont="1" applyFill="1" applyBorder="1">
      <alignment/>
      <protection/>
    </xf>
    <xf numFmtId="4" fontId="12" fillId="37" borderId="15" xfId="51" applyNumberFormat="1" applyFont="1" applyFill="1" applyBorder="1">
      <alignment/>
      <protection/>
    </xf>
    <xf numFmtId="3" fontId="3" fillId="0" borderId="10" xfId="53" applyNumberFormat="1" applyFont="1" applyBorder="1" applyAlignment="1">
      <alignment horizontal="right"/>
      <protection/>
    </xf>
    <xf numFmtId="4" fontId="3" fillId="0" borderId="12" xfId="53" applyNumberFormat="1" applyFont="1" applyBorder="1" applyAlignment="1">
      <alignment horizontal="right"/>
      <protection/>
    </xf>
    <xf numFmtId="3" fontId="9" fillId="33" borderId="23" xfId="51" applyNumberFormat="1" applyFont="1" applyFill="1" applyBorder="1">
      <alignment/>
      <protection/>
    </xf>
    <xf numFmtId="3" fontId="8" fillId="37" borderId="23" xfId="5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3" fontId="12" fillId="0" borderId="10" xfId="51" applyNumberFormat="1" applyFont="1" applyBorder="1" applyAlignment="1">
      <alignment horizontal="right"/>
      <protection/>
    </xf>
    <xf numFmtId="0" fontId="11" fillId="33" borderId="23" xfId="51" applyFont="1" applyFill="1" applyBorder="1" applyAlignment="1">
      <alignment wrapText="1"/>
      <protection/>
    </xf>
    <xf numFmtId="3" fontId="12" fillId="33" borderId="23" xfId="51" applyNumberFormat="1" applyFont="1" applyFill="1" applyBorder="1" applyAlignment="1">
      <alignment horizontal="right" wrapText="1"/>
      <protection/>
    </xf>
    <xf numFmtId="4" fontId="12" fillId="33" borderId="23" xfId="51" applyNumberFormat="1" applyFont="1" applyFill="1" applyBorder="1" applyAlignment="1">
      <alignment horizontal="right" wrapText="1"/>
      <protection/>
    </xf>
    <xf numFmtId="3" fontId="12" fillId="33" borderId="23" xfId="52" applyNumberFormat="1" applyFont="1" applyFill="1" applyBorder="1" applyAlignment="1">
      <alignment horizontal="right" wrapText="1"/>
      <protection/>
    </xf>
    <xf numFmtId="4" fontId="12" fillId="33" borderId="23" xfId="52" applyNumberFormat="1" applyFont="1" applyFill="1" applyBorder="1" applyAlignment="1">
      <alignment horizontal="right" wrapText="1"/>
      <protection/>
    </xf>
    <xf numFmtId="3" fontId="12" fillId="33" borderId="23" xfId="51" applyNumberFormat="1" applyFont="1" applyFill="1" applyBorder="1">
      <alignment/>
      <protection/>
    </xf>
    <xf numFmtId="4" fontId="12" fillId="33" borderId="23" xfId="51" applyNumberFormat="1" applyFont="1" applyFill="1" applyBorder="1">
      <alignment/>
      <protection/>
    </xf>
    <xf numFmtId="4" fontId="12" fillId="33" borderId="24" xfId="51" applyNumberFormat="1" applyFont="1" applyFill="1" applyBorder="1">
      <alignment/>
      <protection/>
    </xf>
    <xf numFmtId="0" fontId="3" fillId="32" borderId="10" xfId="51" applyFont="1" applyFill="1" applyBorder="1" applyAlignment="1">
      <alignment horizontal="center" vertical="center"/>
      <protection/>
    </xf>
    <xf numFmtId="0" fontId="3" fillId="32" borderId="10" xfId="51" applyNumberFormat="1" applyFont="1" applyFill="1" applyBorder="1" applyAlignment="1">
      <alignment horizontal="center" vertical="center"/>
      <protection/>
    </xf>
    <xf numFmtId="0" fontId="3" fillId="32" borderId="12" xfId="51" applyNumberFormat="1" applyFont="1" applyFill="1" applyBorder="1" applyAlignment="1">
      <alignment horizontal="center" vertical="center"/>
      <protection/>
    </xf>
    <xf numFmtId="3" fontId="3" fillId="32" borderId="12" xfId="51" applyNumberFormat="1" applyFont="1" applyFill="1" applyBorder="1" applyAlignment="1">
      <alignment horizontal="center" vertical="center"/>
      <protection/>
    </xf>
    <xf numFmtId="0" fontId="16" fillId="33" borderId="0" xfId="51" applyFont="1" applyFill="1" applyAlignment="1">
      <alignment horizontal="right"/>
      <protection/>
    </xf>
    <xf numFmtId="0" fontId="17" fillId="33" borderId="0" xfId="51" applyFont="1" applyFill="1" applyAlignment="1">
      <alignment horizontal="center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16" fillId="34" borderId="22" xfId="51" applyFont="1" applyFill="1" applyBorder="1" applyAlignment="1">
      <alignment horizontal="center" vertical="center" wrapText="1"/>
      <protection/>
    </xf>
    <xf numFmtId="0" fontId="32" fillId="34" borderId="11" xfId="51" applyFont="1" applyFill="1" applyBorder="1" applyAlignment="1">
      <alignment horizontal="center" vertical="center" wrapText="1"/>
      <protection/>
    </xf>
    <xf numFmtId="0" fontId="16" fillId="34" borderId="23" xfId="51" applyFont="1" applyFill="1" applyBorder="1" applyAlignment="1">
      <alignment horizontal="center" vertical="center"/>
      <protection/>
    </xf>
    <xf numFmtId="0" fontId="32" fillId="34" borderId="10" xfId="51" applyFont="1" applyFill="1" applyBorder="1" applyAlignment="1">
      <alignment vertical="center"/>
      <protection/>
    </xf>
    <xf numFmtId="0" fontId="32" fillId="34" borderId="23" xfId="51" applyFont="1" applyFill="1" applyBorder="1" applyAlignment="1">
      <alignment horizontal="center" vertical="center"/>
      <protection/>
    </xf>
    <xf numFmtId="0" fontId="16" fillId="34" borderId="24" xfId="51" applyFont="1" applyFill="1" applyBorder="1" applyAlignment="1">
      <alignment horizontal="center" vertical="center" wrapText="1"/>
      <protection/>
    </xf>
    <xf numFmtId="0" fontId="32" fillId="34" borderId="12" xfId="51" applyFont="1" applyFill="1" applyBorder="1" applyAlignment="1">
      <alignment horizontal="center" vertical="center"/>
      <protection/>
    </xf>
    <xf numFmtId="0" fontId="16" fillId="33" borderId="0" xfId="54" applyFont="1" applyFill="1" applyAlignment="1">
      <alignment horizontal="right"/>
      <protection/>
    </xf>
    <xf numFmtId="0" fontId="22" fillId="33" borderId="0" xfId="54" applyFont="1" applyFill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0" xfId="54" applyAlignment="1">
      <alignment/>
      <protection/>
    </xf>
    <xf numFmtId="0" fontId="24" fillId="36" borderId="13" xfId="51" applyFont="1" applyFill="1" applyBorder="1" applyAlignment="1">
      <alignment horizontal="center"/>
      <protection/>
    </xf>
    <xf numFmtId="0" fontId="24" fillId="36" borderId="14" xfId="51" applyFont="1" applyFill="1" applyBorder="1" applyAlignment="1">
      <alignment horizontal="center"/>
      <protection/>
    </xf>
    <xf numFmtId="0" fontId="22" fillId="33" borderId="0" xfId="51" applyFont="1" applyFill="1" applyBorder="1" applyAlignment="1">
      <alignment horizontal="center" vertical="center" wrapText="1"/>
      <protection/>
    </xf>
    <xf numFmtId="0" fontId="20" fillId="36" borderId="22" xfId="51" applyFont="1" applyFill="1" applyBorder="1" applyAlignment="1">
      <alignment horizontal="center" vertical="center" wrapText="1"/>
      <protection/>
    </xf>
    <xf numFmtId="0" fontId="20" fillId="36" borderId="11" xfId="51" applyFont="1" applyFill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10" xfId="51" applyFont="1" applyFill="1" applyBorder="1" applyAlignment="1">
      <alignment horizontal="center" vertical="center" wrapText="1"/>
      <protection/>
    </xf>
    <xf numFmtId="0" fontId="32" fillId="36" borderId="10" xfId="54" applyFont="1" applyFill="1" applyBorder="1" applyAlignment="1">
      <alignment horizontal="center" vertical="center"/>
      <protection/>
    </xf>
    <xf numFmtId="0" fontId="20" fillId="36" borderId="24" xfId="51" applyFont="1" applyFill="1" applyBorder="1" applyAlignment="1">
      <alignment horizontal="center" vertical="center" wrapText="1"/>
      <protection/>
    </xf>
    <xf numFmtId="0" fontId="32" fillId="36" borderId="12" xfId="54" applyFont="1" applyFill="1" applyBorder="1" applyAlignment="1">
      <alignment horizontal="center" vertical="center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17" fillId="33" borderId="0" xfId="51" applyFont="1" applyFill="1" applyBorder="1" applyAlignment="1">
      <alignment horizontal="center" vertical="center" wrapText="1"/>
      <protection/>
    </xf>
    <xf numFmtId="0" fontId="8" fillId="34" borderId="22" xfId="51" applyFont="1" applyFill="1" applyBorder="1" applyAlignment="1">
      <alignment horizontal="center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23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7" borderId="24" xfId="51" applyFont="1" applyFill="1" applyBorder="1" applyAlignment="1">
      <alignment horizontal="center" vertical="center" wrapText="1"/>
      <protection/>
    </xf>
    <xf numFmtId="0" fontId="2" fillId="37" borderId="12" xfId="54" applyFill="1" applyBorder="1" applyAlignment="1">
      <alignment horizontal="center" vertical="center"/>
      <protection/>
    </xf>
    <xf numFmtId="0" fontId="7" fillId="34" borderId="13" xfId="51" applyFont="1" applyFill="1" applyBorder="1" applyAlignment="1">
      <alignment horizontal="center"/>
      <protection/>
    </xf>
    <xf numFmtId="0" fontId="7" fillId="34" borderId="14" xfId="51" applyFont="1" applyFill="1" applyBorder="1" applyAlignment="1">
      <alignment horizontal="center"/>
      <protection/>
    </xf>
    <xf numFmtId="0" fontId="31" fillId="33" borderId="0" xfId="51" applyFont="1" applyFill="1" applyBorder="1" applyAlignment="1">
      <alignment horizontal="center" vertical="center" wrapText="1"/>
      <protection/>
    </xf>
    <xf numFmtId="0" fontId="81" fillId="37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2" fillId="33" borderId="0" xfId="51" applyFont="1" applyFill="1" applyAlignment="1">
      <alignment horizontal="center"/>
      <protection/>
    </xf>
    <xf numFmtId="0" fontId="82" fillId="0" borderId="0" xfId="0" applyFont="1" applyAlignment="1">
      <alignment/>
    </xf>
    <xf numFmtId="0" fontId="31" fillId="33" borderId="0" xfId="51" applyFont="1" applyFill="1" applyBorder="1" applyAlignment="1">
      <alignment horizontal="center" wrapText="1"/>
      <protection/>
    </xf>
    <xf numFmtId="0" fontId="77" fillId="0" borderId="0" xfId="0" applyFont="1" applyBorder="1" applyAlignment="1">
      <alignment/>
    </xf>
    <xf numFmtId="0" fontId="81" fillId="37" borderId="10" xfId="53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 vertical="center"/>
    </xf>
    <xf numFmtId="0" fontId="81" fillId="37" borderId="10" xfId="0" applyFont="1" applyFill="1" applyBorder="1" applyAlignment="1">
      <alignment horizontal="center" vertical="center"/>
    </xf>
    <xf numFmtId="0" fontId="5" fillId="34" borderId="23" xfId="51" applyNumberFormat="1" applyFont="1" applyFill="1" applyBorder="1" applyAlignment="1">
      <alignment horizontal="center" vertical="center"/>
      <protection/>
    </xf>
    <xf numFmtId="0" fontId="81" fillId="0" borderId="23" xfId="53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81" fillId="0" borderId="10" xfId="5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14" xfId="51" applyFont="1" applyFill="1" applyBorder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center" vertical="center" textRotation="180"/>
      <protection/>
    </xf>
    <xf numFmtId="0" fontId="10" fillId="34" borderId="11" xfId="51" applyFont="1" applyFill="1" applyBorder="1" applyAlignment="1">
      <alignment horizontal="center" vertical="center" textRotation="180"/>
      <protection/>
    </xf>
    <xf numFmtId="0" fontId="7" fillId="34" borderId="23" xfId="51" applyFont="1" applyFill="1" applyBorder="1" applyAlignment="1">
      <alignment horizontal="center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4" fillId="34" borderId="13" xfId="51" applyFont="1" applyFill="1" applyBorder="1" applyAlignment="1">
      <alignment horizontal="center" vertical="center"/>
      <protection/>
    </xf>
    <xf numFmtId="0" fontId="4" fillId="34" borderId="14" xfId="51" applyFont="1" applyFill="1" applyBorder="1" applyAlignment="1">
      <alignment horizontal="center" vertical="center"/>
      <protection/>
    </xf>
    <xf numFmtId="2" fontId="17" fillId="33" borderId="0" xfId="51" applyNumberFormat="1" applyFont="1" applyFill="1" applyAlignment="1">
      <alignment horizontal="center" vertical="center"/>
      <protection/>
    </xf>
    <xf numFmtId="0" fontId="83" fillId="0" borderId="0" xfId="53" applyFont="1" applyAlignment="1">
      <alignment horizontal="center"/>
      <protection/>
    </xf>
    <xf numFmtId="3" fontId="22" fillId="33" borderId="0" xfId="51" applyNumberFormat="1" applyFont="1" applyFill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24" fillId="34" borderId="22" xfId="51" applyFont="1" applyFill="1" applyBorder="1" applyAlignment="1">
      <alignment horizontal="center" vertical="center" textRotation="180"/>
      <protection/>
    </xf>
    <xf numFmtId="0" fontId="24" fillId="34" borderId="11" xfId="51" applyFont="1" applyFill="1" applyBorder="1" applyAlignment="1">
      <alignment horizontal="center" vertical="center" textRotation="180"/>
      <protection/>
    </xf>
    <xf numFmtId="0" fontId="24" fillId="34" borderId="23" xfId="51" applyFont="1" applyFill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24" fillId="34" borderId="24" xfId="51" applyFont="1" applyFill="1" applyBorder="1" applyAlignment="1">
      <alignment horizontal="center" vertical="center" wrapText="1"/>
      <protection/>
    </xf>
    <xf numFmtId="0" fontId="24" fillId="34" borderId="12" xfId="51" applyFont="1" applyFill="1" applyBorder="1" applyAlignment="1">
      <alignment horizontal="center" vertical="center" wrapText="1"/>
      <protection/>
    </xf>
    <xf numFmtId="3" fontId="5" fillId="33" borderId="0" xfId="51" applyNumberFormat="1" applyFont="1" applyFill="1" applyBorder="1" applyAlignment="1">
      <alignment horizontal="left"/>
      <protection/>
    </xf>
    <xf numFmtId="0" fontId="2" fillId="0" borderId="0" xfId="51" applyAlignment="1">
      <alignment/>
      <protection/>
    </xf>
    <xf numFmtId="0" fontId="21" fillId="0" borderId="0" xfId="51" applyFont="1" applyAlignment="1">
      <alignment/>
      <protection/>
    </xf>
    <xf numFmtId="0" fontId="8" fillId="34" borderId="22" xfId="51" applyFont="1" applyFill="1" applyBorder="1" applyAlignment="1">
      <alignment horizontal="center" vertical="center" textRotation="90" wrapText="1"/>
      <protection/>
    </xf>
    <xf numFmtId="0" fontId="8" fillId="34" borderId="11" xfId="51" applyFont="1" applyFill="1" applyBorder="1" applyAlignment="1">
      <alignment horizontal="center" vertical="center" textRotation="90" wrapText="1"/>
      <protection/>
    </xf>
    <xf numFmtId="0" fontId="8" fillId="34" borderId="23" xfId="51" applyFont="1" applyFill="1" applyBorder="1" applyAlignment="1">
      <alignment horizontal="center" vertical="center"/>
      <protection/>
    </xf>
    <xf numFmtId="3" fontId="8" fillId="36" borderId="23" xfId="51" applyNumberFormat="1" applyFont="1" applyFill="1" applyBorder="1" applyAlignment="1">
      <alignment horizontal="center" vertical="center"/>
      <protection/>
    </xf>
    <xf numFmtId="3" fontId="8" fillId="36" borderId="24" xfId="51" applyNumberFormat="1" applyFont="1" applyFill="1" applyBorder="1" applyAlignment="1">
      <alignment horizontal="center" vertical="center"/>
      <protection/>
    </xf>
    <xf numFmtId="0" fontId="8" fillId="34" borderId="10" xfId="51" applyFont="1" applyFill="1" applyBorder="1" applyAlignment="1">
      <alignment horizontal="center" vertical="center"/>
      <protection/>
    </xf>
    <xf numFmtId="3" fontId="8" fillId="36" borderId="10" xfId="51" applyNumberFormat="1" applyFont="1" applyFill="1" applyBorder="1" applyAlignment="1">
      <alignment horizontal="center" vertical="center"/>
      <protection/>
    </xf>
    <xf numFmtId="3" fontId="8" fillId="36" borderId="12" xfId="51" applyNumberFormat="1" applyFont="1" applyFill="1" applyBorder="1" applyAlignment="1">
      <alignment horizontal="center" vertical="center"/>
      <protection/>
    </xf>
    <xf numFmtId="0" fontId="2" fillId="0" borderId="10" xfId="5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/>
      <protection/>
    </xf>
    <xf numFmtId="0" fontId="8" fillId="34" borderId="14" xfId="51" applyFont="1" applyFill="1" applyBorder="1" applyAlignment="1">
      <alignment horizontal="center"/>
      <protection/>
    </xf>
    <xf numFmtId="3" fontId="15" fillId="33" borderId="0" xfId="51" applyNumberFormat="1" applyFont="1" applyFill="1" applyBorder="1" applyAlignment="1">
      <alignment horizontal="left"/>
      <protection/>
    </xf>
    <xf numFmtId="3" fontId="3" fillId="33" borderId="0" xfId="51" applyNumberFormat="1" applyFont="1" applyFill="1" applyBorder="1" applyAlignment="1">
      <alignment horizontal="left"/>
      <protection/>
    </xf>
    <xf numFmtId="3" fontId="5" fillId="33" borderId="0" xfId="51" applyNumberFormat="1" applyFont="1" applyFill="1" applyAlignment="1">
      <alignment horizontal="left"/>
      <protection/>
    </xf>
    <xf numFmtId="3" fontId="8" fillId="37" borderId="23" xfId="51" applyNumberFormat="1" applyFont="1" applyFill="1" applyBorder="1" applyAlignment="1">
      <alignment horizontal="center" vertical="center"/>
      <protection/>
    </xf>
    <xf numFmtId="0" fontId="0" fillId="37" borderId="2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3" fontId="84" fillId="38" borderId="0" xfId="51" applyNumberFormat="1" applyFont="1" applyFill="1" applyBorder="1" applyAlignment="1">
      <alignment horizontal="left"/>
      <protection/>
    </xf>
    <xf numFmtId="0" fontId="79" fillId="38" borderId="0" xfId="51" applyFont="1" applyFill="1" applyAlignment="1">
      <alignment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80" fillId="37" borderId="10" xfId="53" applyFont="1" applyFill="1" applyBorder="1" applyAlignment="1">
      <alignment horizontal="center" vertical="center"/>
      <protection/>
    </xf>
    <xf numFmtId="0" fontId="27" fillId="34" borderId="13" xfId="51" applyFont="1" applyFill="1" applyBorder="1" applyAlignment="1">
      <alignment horizontal="center" vertical="center" wrapText="1"/>
      <protection/>
    </xf>
    <xf numFmtId="0" fontId="27" fillId="34" borderId="14" xfId="51" applyFont="1" applyFill="1" applyBorder="1" applyAlignment="1">
      <alignment horizontal="center" vertical="center" wrapText="1"/>
      <protection/>
    </xf>
    <xf numFmtId="0" fontId="31" fillId="33" borderId="0" xfId="51" applyFont="1" applyFill="1" applyAlignment="1">
      <alignment horizontal="center"/>
      <protection/>
    </xf>
    <xf numFmtId="0" fontId="77" fillId="0" borderId="0" xfId="0" applyFont="1" applyAlignment="1">
      <alignment/>
    </xf>
    <xf numFmtId="0" fontId="22" fillId="33" borderId="0" xfId="51" applyFont="1" applyFill="1" applyBorder="1" applyAlignment="1">
      <alignment horizontal="center" wrapText="1"/>
      <protection/>
    </xf>
    <xf numFmtId="0" fontId="82" fillId="0" borderId="0" xfId="0" applyFont="1" applyBorder="1" applyAlignment="1">
      <alignment/>
    </xf>
    <xf numFmtId="0" fontId="10" fillId="34" borderId="23" xfId="51" applyFont="1" applyFill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85" fillId="37" borderId="23" xfId="0" applyFont="1" applyFill="1" applyBorder="1" applyAlignment="1">
      <alignment horizontal="center" vertical="center"/>
    </xf>
    <xf numFmtId="0" fontId="86" fillId="0" borderId="24" xfId="0" applyFont="1" applyBorder="1" applyAlignment="1">
      <alignment/>
    </xf>
    <xf numFmtId="0" fontId="86" fillId="0" borderId="10" xfId="0" applyFont="1" applyBorder="1" applyAlignment="1">
      <alignment/>
    </xf>
    <xf numFmtId="0" fontId="86" fillId="0" borderId="12" xfId="0" applyFont="1" applyBorder="1" applyAlignment="1">
      <alignment/>
    </xf>
    <xf numFmtId="0" fontId="24" fillId="34" borderId="13" xfId="51" applyFont="1" applyFill="1" applyBorder="1" applyAlignment="1">
      <alignment horizontal="center" vertical="center"/>
      <protection/>
    </xf>
    <xf numFmtId="0" fontId="24" fillId="34" borderId="14" xfId="51" applyFont="1" applyFill="1" applyBorder="1" applyAlignment="1">
      <alignment horizontal="center" vertical="center"/>
      <protection/>
    </xf>
    <xf numFmtId="2" fontId="31" fillId="33" borderId="0" xfId="51" applyNumberFormat="1" applyFont="1" applyFill="1" applyAlignment="1">
      <alignment horizontal="center" vertical="center"/>
      <protection/>
    </xf>
    <xf numFmtId="0" fontId="77" fillId="0" borderId="0" xfId="53" applyFont="1" applyAlignment="1">
      <alignment horizontal="center"/>
      <protection/>
    </xf>
    <xf numFmtId="3" fontId="16" fillId="33" borderId="0" xfId="51" applyNumberFormat="1" applyFont="1" applyFill="1" applyBorder="1" applyAlignment="1">
      <alignment horizontal="right"/>
      <protection/>
    </xf>
    <xf numFmtId="0" fontId="33" fillId="0" borderId="0" xfId="51" applyFont="1" applyAlignment="1">
      <alignment/>
      <protection/>
    </xf>
    <xf numFmtId="0" fontId="8" fillId="37" borderId="10" xfId="51" applyFont="1" applyFill="1" applyBorder="1" applyAlignment="1">
      <alignment horizontal="center" vertical="center"/>
      <protection/>
    </xf>
    <xf numFmtId="0" fontId="87" fillId="37" borderId="10" xfId="0" applyFont="1" applyFill="1" applyBorder="1" applyAlignment="1">
      <alignment horizontal="center" vertical="center"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24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2 2" xfId="52"/>
    <cellStyle name="Obično 3" xfId="53"/>
    <cellStyle name="Obično 4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33.xml" /><Relationship Id="rId51" Type="http://schemas.openxmlformats.org/officeDocument/2006/relationships/externalLink" Target="externalLinks/externalLink34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Obrazac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SARAJEVO_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TRIGLAV_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QA_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VGT_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ZOVKO_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ASA_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SO_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CAMELIJA_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ROATIA_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EUROHERC_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Obrazac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GRAWE_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ERKUR_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RIGLAV_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QA_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VGT_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SARAJEVO_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ZOVKO_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Data\BRCKO_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Data\BOBAR_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ata\DRINA_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ASA_P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ata\JAHORINA_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Data\DUNAV_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IKROFIN_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Data\AURA_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Izvjesca09_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BSO_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CAMELIJA_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CROATIA_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EUROHERC_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GRAWE_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MERKUR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UPNO FED"/>
      <sheetName val="UKUPNO  RS"/>
    </sheetNames>
    <sheetDataSet>
      <sheetData sheetId="1">
        <row r="10">
          <cell r="O10">
            <v>199</v>
          </cell>
          <cell r="P10">
            <v>410784.99</v>
          </cell>
          <cell r="Q10">
            <v>179</v>
          </cell>
          <cell r="R10">
            <v>374921.94</v>
          </cell>
        </row>
        <row r="11">
          <cell r="O11">
            <v>113</v>
          </cell>
          <cell r="P11">
            <v>104049.07999999999</v>
          </cell>
          <cell r="Q11">
            <v>68</v>
          </cell>
          <cell r="R11">
            <v>82344.72</v>
          </cell>
        </row>
        <row r="12">
          <cell r="O12">
            <v>611</v>
          </cell>
          <cell r="P12">
            <v>1326436.77</v>
          </cell>
          <cell r="Q12">
            <v>476</v>
          </cell>
          <cell r="R12">
            <v>1047423.78</v>
          </cell>
        </row>
        <row r="13"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O16">
            <v>1</v>
          </cell>
          <cell r="P16">
            <v>0</v>
          </cell>
          <cell r="Q16">
            <v>1</v>
          </cell>
          <cell r="R16">
            <v>0</v>
          </cell>
        </row>
        <row r="17">
          <cell r="O17">
            <v>55</v>
          </cell>
          <cell r="P17">
            <v>220824.97</v>
          </cell>
          <cell r="Q17">
            <v>39</v>
          </cell>
          <cell r="R17">
            <v>31764.97</v>
          </cell>
        </row>
        <row r="18">
          <cell r="O18">
            <v>98</v>
          </cell>
          <cell r="P18">
            <v>41088350.81</v>
          </cell>
          <cell r="Q18">
            <v>68</v>
          </cell>
          <cell r="R18">
            <v>10863376.07</v>
          </cell>
        </row>
        <row r="19">
          <cell r="O19">
            <v>2204</v>
          </cell>
          <cell r="P19">
            <v>4814638.21</v>
          </cell>
          <cell r="Q19">
            <v>1541</v>
          </cell>
          <cell r="R19">
            <v>2956982.74</v>
          </cell>
        </row>
        <row r="20"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O22">
            <v>4</v>
          </cell>
          <cell r="P22">
            <v>4902.04</v>
          </cell>
          <cell r="Q22">
            <v>1</v>
          </cell>
          <cell r="R22">
            <v>3992.04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O27">
            <v>1</v>
          </cell>
          <cell r="P27">
            <v>200</v>
          </cell>
          <cell r="Q27">
            <v>0</v>
          </cell>
          <cell r="R27">
            <v>0</v>
          </cell>
        </row>
        <row r="34">
          <cell r="O34">
            <v>5</v>
          </cell>
          <cell r="P34">
            <v>8419.32</v>
          </cell>
          <cell r="Q34">
            <v>5</v>
          </cell>
          <cell r="R34">
            <v>8419.32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O36">
            <v>4</v>
          </cell>
          <cell r="P36">
            <v>5402.58</v>
          </cell>
          <cell r="Q36">
            <v>3</v>
          </cell>
          <cell r="R36">
            <v>4202.58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Sheet1"/>
      <sheetName val="#REF"/>
    </sheetNames>
    <sheetDataSet>
      <sheetData sheetId="0">
        <row r="29">
          <cell r="D29">
            <v>43692178.606</v>
          </cell>
          <cell r="H29">
            <v>4285342.4399999995</v>
          </cell>
        </row>
        <row r="35">
          <cell r="D35">
            <v>2376615.3</v>
          </cell>
          <cell r="H3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#REF"/>
    </sheetNames>
    <sheetDataSet>
      <sheetData sheetId="0">
        <row r="29">
          <cell r="D29">
            <v>20949581.93</v>
          </cell>
          <cell r="H29">
            <v>0</v>
          </cell>
        </row>
        <row r="35">
          <cell r="D35">
            <v>4913565.938999987</v>
          </cell>
          <cell r="H3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#REF"/>
      <sheetName val=""/>
    </sheetNames>
    <sheetDataSet>
      <sheetData sheetId="0">
        <row r="29">
          <cell r="D29">
            <v>13806440.14</v>
          </cell>
          <cell r="H29">
            <v>3173217.9699999993</v>
          </cell>
        </row>
        <row r="35">
          <cell r="D35">
            <v>17320786.970000003</v>
          </cell>
          <cell r="H35">
            <v>2914743.4299999997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 "/>
      <sheetName val=""/>
      <sheetName val="#REF"/>
    </sheetNames>
    <sheetDataSet>
      <sheetData sheetId="0">
        <row r="29">
          <cell r="D29">
            <v>16547404.379999997</v>
          </cell>
          <cell r="H29">
            <v>461182.05000000005</v>
          </cell>
        </row>
        <row r="35">
          <cell r="D35">
            <v>0</v>
          </cell>
          <cell r="H3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"/>
      <sheetName val="#REF"/>
    </sheetNames>
    <sheetDataSet>
      <sheetData sheetId="0">
        <row r="29">
          <cell r="D29">
            <v>9843149.33</v>
          </cell>
          <cell r="H29">
            <v>3240870.94</v>
          </cell>
        </row>
        <row r="35">
          <cell r="D35">
            <v>0</v>
          </cell>
          <cell r="H3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382</v>
          </cell>
          <cell r="D10">
            <v>240903.27</v>
          </cell>
          <cell r="G10">
            <v>379</v>
          </cell>
          <cell r="H10">
            <v>211403.27</v>
          </cell>
          <cell r="M10">
            <v>0</v>
          </cell>
        </row>
        <row r="11">
          <cell r="C11">
            <v>14</v>
          </cell>
          <cell r="D11">
            <v>6757.3</v>
          </cell>
          <cell r="G11">
            <v>14</v>
          </cell>
          <cell r="H11">
            <v>6757.3</v>
          </cell>
          <cell r="M11">
            <v>0</v>
          </cell>
        </row>
        <row r="12">
          <cell r="C12">
            <v>897</v>
          </cell>
          <cell r="D12">
            <v>1862933.05</v>
          </cell>
          <cell r="G12">
            <v>843</v>
          </cell>
          <cell r="H12">
            <v>1581822.27</v>
          </cell>
          <cell r="M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M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M15">
            <v>0</v>
          </cell>
        </row>
        <row r="16">
          <cell r="C16">
            <v>83</v>
          </cell>
          <cell r="D16">
            <v>107812.81</v>
          </cell>
          <cell r="G16">
            <v>82</v>
          </cell>
          <cell r="H16">
            <v>107112.81</v>
          </cell>
          <cell r="M16">
            <v>0</v>
          </cell>
        </row>
        <row r="17">
          <cell r="C17">
            <v>36</v>
          </cell>
          <cell r="D17">
            <v>1311157.3</v>
          </cell>
          <cell r="G17">
            <v>30</v>
          </cell>
          <cell r="H17">
            <v>1211292.61</v>
          </cell>
          <cell r="M17">
            <v>0</v>
          </cell>
        </row>
        <row r="18">
          <cell r="C18">
            <v>29</v>
          </cell>
          <cell r="D18">
            <v>45319.11</v>
          </cell>
          <cell r="G18">
            <v>28</v>
          </cell>
          <cell r="H18">
            <v>38319.11</v>
          </cell>
          <cell r="M18">
            <v>0</v>
          </cell>
        </row>
        <row r="19">
          <cell r="C19">
            <v>1429</v>
          </cell>
          <cell r="D19">
            <v>3650017.2800000003</v>
          </cell>
          <cell r="G19">
            <v>1263</v>
          </cell>
          <cell r="H19">
            <v>2059565.68</v>
          </cell>
          <cell r="M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M21">
            <v>0</v>
          </cell>
        </row>
        <row r="22">
          <cell r="C22">
            <v>24</v>
          </cell>
          <cell r="D22">
            <v>73378.69</v>
          </cell>
          <cell r="G22">
            <v>22</v>
          </cell>
          <cell r="H22">
            <v>70978.69</v>
          </cell>
          <cell r="M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M23">
            <v>0</v>
          </cell>
        </row>
        <row r="24">
          <cell r="C24">
            <v>1</v>
          </cell>
          <cell r="D24">
            <v>235.87</v>
          </cell>
          <cell r="G24">
            <v>1</v>
          </cell>
          <cell r="H24">
            <v>235.87</v>
          </cell>
          <cell r="M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M27">
            <v>0</v>
          </cell>
        </row>
        <row r="28">
          <cell r="C28">
            <v>2895</v>
          </cell>
          <cell r="D28">
            <v>7298514.680000002</v>
          </cell>
          <cell r="G28">
            <v>2662</v>
          </cell>
          <cell r="H28">
            <v>5287487.61</v>
          </cell>
          <cell r="I28">
            <v>0</v>
          </cell>
          <cell r="J28">
            <v>0</v>
          </cell>
          <cell r="M28">
            <v>0</v>
          </cell>
          <cell r="N28">
            <v>0</v>
          </cell>
        </row>
        <row r="30">
          <cell r="G30">
            <v>0</v>
          </cell>
          <cell r="M30">
            <v>0</v>
          </cell>
        </row>
        <row r="31">
          <cell r="G31">
            <v>0</v>
          </cell>
          <cell r="M31">
            <v>0</v>
          </cell>
        </row>
        <row r="32">
          <cell r="G32">
            <v>0</v>
          </cell>
          <cell r="M32">
            <v>0</v>
          </cell>
        </row>
        <row r="33">
          <cell r="G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2642</v>
          </cell>
          <cell r="D10">
            <v>3016128</v>
          </cell>
          <cell r="G10">
            <v>1984</v>
          </cell>
          <cell r="H10">
            <v>1619638</v>
          </cell>
          <cell r="I10">
            <v>51</v>
          </cell>
          <cell r="J10">
            <v>27632</v>
          </cell>
          <cell r="M10">
            <v>31</v>
          </cell>
          <cell r="N10">
            <v>16835</v>
          </cell>
        </row>
        <row r="11">
          <cell r="C11">
            <v>196</v>
          </cell>
          <cell r="D11">
            <v>111847</v>
          </cell>
          <cell r="G11">
            <v>130</v>
          </cell>
          <cell r="H11">
            <v>59596</v>
          </cell>
          <cell r="I11">
            <v>3</v>
          </cell>
          <cell r="J11">
            <v>4682</v>
          </cell>
          <cell r="M11">
            <v>0</v>
          </cell>
          <cell r="N11">
            <v>0</v>
          </cell>
        </row>
        <row r="12">
          <cell r="C12">
            <v>2570</v>
          </cell>
          <cell r="D12">
            <v>4920691</v>
          </cell>
          <cell r="G12">
            <v>1730</v>
          </cell>
          <cell r="H12">
            <v>3360025</v>
          </cell>
          <cell r="I12">
            <v>127</v>
          </cell>
          <cell r="J12">
            <v>233560</v>
          </cell>
          <cell r="M12">
            <v>83</v>
          </cell>
          <cell r="N12">
            <v>161751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</row>
        <row r="15">
          <cell r="C15">
            <v>1</v>
          </cell>
          <cell r="D15">
            <v>100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</row>
        <row r="16">
          <cell r="C16">
            <v>8</v>
          </cell>
          <cell r="D16">
            <v>13691</v>
          </cell>
          <cell r="G16">
            <v>3</v>
          </cell>
          <cell r="H16">
            <v>1836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</row>
        <row r="17">
          <cell r="C17">
            <v>190</v>
          </cell>
          <cell r="D17">
            <v>1729791</v>
          </cell>
          <cell r="G17">
            <v>110</v>
          </cell>
          <cell r="H17">
            <v>957568</v>
          </cell>
          <cell r="I17">
            <v>14</v>
          </cell>
          <cell r="J17">
            <v>91541</v>
          </cell>
          <cell r="M17">
            <v>3</v>
          </cell>
          <cell r="N17">
            <v>12965</v>
          </cell>
        </row>
        <row r="18">
          <cell r="C18">
            <v>1194</v>
          </cell>
          <cell r="D18">
            <v>1660005</v>
          </cell>
          <cell r="G18">
            <v>678</v>
          </cell>
          <cell r="H18">
            <v>676864</v>
          </cell>
          <cell r="I18">
            <v>72</v>
          </cell>
          <cell r="J18">
            <v>278203</v>
          </cell>
          <cell r="M18">
            <v>40</v>
          </cell>
          <cell r="N18">
            <v>228767</v>
          </cell>
        </row>
        <row r="19">
          <cell r="C19">
            <v>5214</v>
          </cell>
          <cell r="D19">
            <v>12825683</v>
          </cell>
          <cell r="G19">
            <v>3392</v>
          </cell>
          <cell r="H19">
            <v>6833931.64</v>
          </cell>
          <cell r="I19">
            <v>72</v>
          </cell>
          <cell r="J19">
            <v>76834</v>
          </cell>
          <cell r="M19">
            <v>48</v>
          </cell>
          <cell r="N19">
            <v>59427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>
            <v>0</v>
          </cell>
          <cell r="N21">
            <v>0</v>
          </cell>
        </row>
        <row r="22">
          <cell r="C22">
            <v>31</v>
          </cell>
          <cell r="D22">
            <v>127866</v>
          </cell>
          <cell r="G22">
            <v>14</v>
          </cell>
          <cell r="H22">
            <v>17338.35</v>
          </cell>
          <cell r="I22">
            <v>1</v>
          </cell>
          <cell r="J22">
            <v>15000</v>
          </cell>
          <cell r="M22">
            <v>0</v>
          </cell>
          <cell r="N22">
            <v>0</v>
          </cell>
        </row>
        <row r="23">
          <cell r="C23">
            <v>1</v>
          </cell>
          <cell r="D23">
            <v>7653</v>
          </cell>
          <cell r="G23">
            <v>1</v>
          </cell>
          <cell r="H23">
            <v>7653.22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  <row r="24">
          <cell r="C24">
            <v>5</v>
          </cell>
          <cell r="D24">
            <v>53290</v>
          </cell>
          <cell r="G24">
            <v>2</v>
          </cell>
          <cell r="H24">
            <v>2290.5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</row>
        <row r="25">
          <cell r="C25">
            <v>2</v>
          </cell>
          <cell r="D25">
            <v>0</v>
          </cell>
          <cell r="G25">
            <v>2</v>
          </cell>
          <cell r="M25">
            <v>0</v>
          </cell>
        </row>
        <row r="26">
          <cell r="G26">
            <v>0</v>
          </cell>
          <cell r="M26">
            <v>0</v>
          </cell>
        </row>
        <row r="27">
          <cell r="G27">
            <v>0</v>
          </cell>
          <cell r="M27">
            <v>0</v>
          </cell>
        </row>
        <row r="28">
          <cell r="C28">
            <v>12054</v>
          </cell>
          <cell r="D28">
            <v>24466745</v>
          </cell>
          <cell r="G28">
            <v>8046</v>
          </cell>
          <cell r="H28">
            <v>13536740.71</v>
          </cell>
          <cell r="I28">
            <v>340</v>
          </cell>
          <cell r="J28">
            <v>727452</v>
          </cell>
          <cell r="M28">
            <v>205</v>
          </cell>
          <cell r="N28">
            <v>479745</v>
          </cell>
        </row>
        <row r="30">
          <cell r="C30">
            <v>1024</v>
          </cell>
          <cell r="D30">
            <v>2453221.82</v>
          </cell>
          <cell r="G30">
            <v>983</v>
          </cell>
          <cell r="H30">
            <v>2284889.56</v>
          </cell>
          <cell r="M30">
            <v>0</v>
          </cell>
        </row>
        <row r="31">
          <cell r="G31">
            <v>0</v>
          </cell>
          <cell r="M31">
            <v>0</v>
          </cell>
        </row>
        <row r="32">
          <cell r="C32">
            <v>23</v>
          </cell>
          <cell r="D32">
            <v>57785.98</v>
          </cell>
          <cell r="G32">
            <v>18</v>
          </cell>
          <cell r="H32">
            <v>41430.98</v>
          </cell>
          <cell r="M32">
            <v>0</v>
          </cell>
        </row>
        <row r="33">
          <cell r="G33">
            <v>0</v>
          </cell>
          <cell r="M33">
            <v>0</v>
          </cell>
        </row>
        <row r="34">
          <cell r="C34">
            <v>1047</v>
          </cell>
          <cell r="D34">
            <v>2511007.8</v>
          </cell>
          <cell r="G34">
            <v>1001</v>
          </cell>
          <cell r="H34">
            <v>2326320.54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60</v>
          </cell>
          <cell r="D10">
            <v>290783.66</v>
          </cell>
          <cell r="G10">
            <v>19</v>
          </cell>
          <cell r="H10">
            <v>152863.41</v>
          </cell>
          <cell r="I10">
            <v>14</v>
          </cell>
          <cell r="J10">
            <v>11137.92</v>
          </cell>
          <cell r="M10">
            <v>7</v>
          </cell>
          <cell r="N10">
            <v>6957.92</v>
          </cell>
        </row>
        <row r="11">
          <cell r="C11">
            <v>9</v>
          </cell>
          <cell r="D11">
            <v>1787.28</v>
          </cell>
          <cell r="G11">
            <v>6</v>
          </cell>
          <cell r="H11">
            <v>717.46</v>
          </cell>
          <cell r="I11">
            <v>1</v>
          </cell>
          <cell r="J11">
            <v>136.9</v>
          </cell>
          <cell r="M11">
            <v>1</v>
          </cell>
          <cell r="N11">
            <v>136.9</v>
          </cell>
        </row>
        <row r="12">
          <cell r="C12">
            <v>156</v>
          </cell>
          <cell r="D12">
            <v>307285.15</v>
          </cell>
          <cell r="G12">
            <v>127</v>
          </cell>
          <cell r="H12">
            <v>151512.01</v>
          </cell>
          <cell r="I12">
            <v>1</v>
          </cell>
          <cell r="J12">
            <v>256.77</v>
          </cell>
          <cell r="M12">
            <v>1</v>
          </cell>
          <cell r="N12">
            <v>256.77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</row>
        <row r="17">
          <cell r="C17">
            <v>18</v>
          </cell>
          <cell r="D17">
            <v>24273</v>
          </cell>
          <cell r="G17">
            <v>17</v>
          </cell>
          <cell r="H17">
            <v>24233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3736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</row>
        <row r="19">
          <cell r="C19">
            <v>1648</v>
          </cell>
          <cell r="D19">
            <v>4919751.24</v>
          </cell>
          <cell r="G19">
            <v>1062</v>
          </cell>
          <cell r="H19">
            <v>2204327.46</v>
          </cell>
          <cell r="I19">
            <v>36</v>
          </cell>
          <cell r="J19">
            <v>126498.48</v>
          </cell>
          <cell r="M19">
            <v>24</v>
          </cell>
          <cell r="N19">
            <v>66543.78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</row>
        <row r="28">
          <cell r="C28">
            <v>1892</v>
          </cell>
          <cell r="D28">
            <v>5547616.33</v>
          </cell>
          <cell r="G28">
            <v>1231</v>
          </cell>
          <cell r="H28">
            <v>2533653.34</v>
          </cell>
          <cell r="I28">
            <v>52</v>
          </cell>
          <cell r="J28">
            <v>138030.07</v>
          </cell>
          <cell r="M28">
            <v>33</v>
          </cell>
          <cell r="N28">
            <v>73895.37</v>
          </cell>
        </row>
        <row r="30">
          <cell r="G30">
            <v>0</v>
          </cell>
          <cell r="M30">
            <v>0</v>
          </cell>
        </row>
        <row r="31">
          <cell r="G31">
            <v>0</v>
          </cell>
          <cell r="M31">
            <v>0</v>
          </cell>
        </row>
        <row r="32">
          <cell r="G32">
            <v>0</v>
          </cell>
          <cell r="M32">
            <v>0</v>
          </cell>
        </row>
        <row r="33">
          <cell r="G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776</v>
          </cell>
          <cell r="D10">
            <v>1268721.52</v>
          </cell>
          <cell r="G10">
            <v>700</v>
          </cell>
          <cell r="H10">
            <v>1062619.52</v>
          </cell>
          <cell r="I10">
            <v>38</v>
          </cell>
          <cell r="J10">
            <v>32964.479999999996</v>
          </cell>
          <cell r="M10">
            <v>34</v>
          </cell>
          <cell r="N10">
            <v>10246.48</v>
          </cell>
        </row>
        <row r="11">
          <cell r="C11">
            <v>73</v>
          </cell>
          <cell r="D11">
            <v>39320.61</v>
          </cell>
          <cell r="G11">
            <v>71</v>
          </cell>
          <cell r="H11">
            <v>38955.61</v>
          </cell>
          <cell r="I11">
            <v>7</v>
          </cell>
          <cell r="J11">
            <v>8770.49</v>
          </cell>
          <cell r="M11">
            <v>5</v>
          </cell>
          <cell r="N11">
            <v>6430.49</v>
          </cell>
        </row>
        <row r="12">
          <cell r="C12">
            <v>2358</v>
          </cell>
          <cell r="D12">
            <v>3437413.2</v>
          </cell>
          <cell r="G12">
            <v>2062</v>
          </cell>
          <cell r="H12">
            <v>2861733.2</v>
          </cell>
          <cell r="I12">
            <v>67</v>
          </cell>
          <cell r="J12">
            <v>218932.76</v>
          </cell>
          <cell r="M12">
            <v>63</v>
          </cell>
          <cell r="N12">
            <v>192522.76</v>
          </cell>
        </row>
        <row r="13">
          <cell r="G13">
            <v>0</v>
          </cell>
          <cell r="M13">
            <v>0</v>
          </cell>
        </row>
        <row r="14">
          <cell r="G14">
            <v>0</v>
          </cell>
          <cell r="M14">
            <v>0</v>
          </cell>
        </row>
        <row r="15">
          <cell r="G15">
            <v>0</v>
          </cell>
          <cell r="M15">
            <v>0</v>
          </cell>
        </row>
        <row r="16">
          <cell r="C16">
            <v>29</v>
          </cell>
          <cell r="D16">
            <v>11471.119999999999</v>
          </cell>
          <cell r="G16">
            <v>19</v>
          </cell>
          <cell r="H16">
            <v>2771.12</v>
          </cell>
          <cell r="M16">
            <v>0</v>
          </cell>
        </row>
        <row r="17">
          <cell r="C17">
            <v>145</v>
          </cell>
          <cell r="D17">
            <v>1883683.4000000001</v>
          </cell>
          <cell r="G17">
            <v>109</v>
          </cell>
          <cell r="H17">
            <v>1164533.4000000001</v>
          </cell>
          <cell r="I17">
            <v>28</v>
          </cell>
          <cell r="J17">
            <v>33435.2</v>
          </cell>
          <cell r="M17">
            <v>27</v>
          </cell>
          <cell r="N17">
            <v>33135.2</v>
          </cell>
        </row>
        <row r="18">
          <cell r="C18">
            <v>211</v>
          </cell>
          <cell r="D18">
            <v>605101.03</v>
          </cell>
          <cell r="G18">
            <v>165</v>
          </cell>
          <cell r="H18">
            <v>415471.03</v>
          </cell>
          <cell r="I18">
            <v>16</v>
          </cell>
          <cell r="J18">
            <v>63742.36</v>
          </cell>
          <cell r="M18">
            <v>13</v>
          </cell>
          <cell r="N18">
            <v>59692.36</v>
          </cell>
        </row>
        <row r="19">
          <cell r="C19">
            <v>2450</v>
          </cell>
          <cell r="D19">
            <v>9383527.48</v>
          </cell>
          <cell r="G19">
            <v>1958</v>
          </cell>
          <cell r="H19">
            <v>4586592.57</v>
          </cell>
          <cell r="I19">
            <v>56</v>
          </cell>
          <cell r="J19">
            <v>113126.66</v>
          </cell>
          <cell r="M19">
            <v>50</v>
          </cell>
          <cell r="N19">
            <v>77076.66</v>
          </cell>
        </row>
        <row r="20">
          <cell r="G20">
            <v>0</v>
          </cell>
          <cell r="M20">
            <v>0</v>
          </cell>
        </row>
        <row r="21">
          <cell r="G21">
            <v>0</v>
          </cell>
          <cell r="M21">
            <v>0</v>
          </cell>
        </row>
        <row r="22">
          <cell r="C22">
            <v>14</v>
          </cell>
          <cell r="D22">
            <v>183150.2</v>
          </cell>
          <cell r="G22">
            <v>4</v>
          </cell>
          <cell r="H22">
            <v>33750.2</v>
          </cell>
          <cell r="M22">
            <v>0</v>
          </cell>
        </row>
        <row r="23">
          <cell r="C23">
            <v>72</v>
          </cell>
          <cell r="D23">
            <v>216477.36</v>
          </cell>
          <cell r="G23">
            <v>47</v>
          </cell>
          <cell r="H23">
            <v>97857.36</v>
          </cell>
          <cell r="M23">
            <v>0</v>
          </cell>
        </row>
        <row r="24">
          <cell r="G24">
            <v>0</v>
          </cell>
          <cell r="M24">
            <v>0</v>
          </cell>
        </row>
        <row r="25">
          <cell r="C25">
            <v>50</v>
          </cell>
          <cell r="D25">
            <v>110201.39</v>
          </cell>
          <cell r="G25">
            <v>46</v>
          </cell>
          <cell r="H25">
            <v>103001.39</v>
          </cell>
          <cell r="M25">
            <v>0</v>
          </cell>
        </row>
        <row r="26">
          <cell r="G26">
            <v>0</v>
          </cell>
          <cell r="M26">
            <v>0</v>
          </cell>
        </row>
        <row r="27">
          <cell r="G27">
            <v>0</v>
          </cell>
          <cell r="M27">
            <v>0</v>
          </cell>
        </row>
        <row r="28">
          <cell r="C28">
            <v>6178</v>
          </cell>
          <cell r="D28">
            <v>17139067.310000002</v>
          </cell>
          <cell r="G28">
            <v>5181</v>
          </cell>
          <cell r="H28">
            <v>10367285.4</v>
          </cell>
          <cell r="I28">
            <v>212</v>
          </cell>
          <cell r="J28">
            <v>470971.94999999995</v>
          </cell>
          <cell r="M28">
            <v>192</v>
          </cell>
          <cell r="N28">
            <v>379103.94999999995</v>
          </cell>
        </row>
        <row r="30">
          <cell r="C30">
            <v>443</v>
          </cell>
          <cell r="D30">
            <v>3333075.48</v>
          </cell>
          <cell r="G30">
            <v>430</v>
          </cell>
          <cell r="H30">
            <v>3281492.48</v>
          </cell>
          <cell r="I30">
            <v>8</v>
          </cell>
          <cell r="J30">
            <v>32507.82</v>
          </cell>
          <cell r="M30">
            <v>8</v>
          </cell>
          <cell r="N30">
            <v>32507.82</v>
          </cell>
        </row>
        <row r="31">
          <cell r="G31">
            <v>0</v>
          </cell>
          <cell r="M31">
            <v>0</v>
          </cell>
        </row>
        <row r="32">
          <cell r="C32">
            <v>91</v>
          </cell>
          <cell r="D32">
            <v>87101.79000000001</v>
          </cell>
          <cell r="G32">
            <v>77</v>
          </cell>
          <cell r="H32">
            <v>60151.79</v>
          </cell>
          <cell r="I32">
            <v>2</v>
          </cell>
          <cell r="J32">
            <v>474.32</v>
          </cell>
          <cell r="M32">
            <v>2</v>
          </cell>
          <cell r="N32">
            <v>474.32</v>
          </cell>
        </row>
        <row r="33">
          <cell r="G33">
            <v>0</v>
          </cell>
          <cell r="M33">
            <v>0</v>
          </cell>
        </row>
        <row r="34">
          <cell r="C34">
            <v>534</v>
          </cell>
          <cell r="D34">
            <v>3420177.27</v>
          </cell>
          <cell r="G34">
            <v>507</v>
          </cell>
          <cell r="H34">
            <v>3341644.27</v>
          </cell>
          <cell r="I34">
            <v>10</v>
          </cell>
          <cell r="J34">
            <v>32982.14</v>
          </cell>
          <cell r="M34">
            <v>10</v>
          </cell>
          <cell r="N34">
            <v>32982.14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  <sheetName val="ObrazacS-M-F"/>
    </sheetNames>
    <sheetDataSet>
      <sheetData sheetId="0">
        <row r="10">
          <cell r="C10">
            <v>601</v>
          </cell>
          <cell r="D10">
            <v>898523</v>
          </cell>
          <cell r="G10">
            <v>481</v>
          </cell>
          <cell r="H10">
            <v>562666</v>
          </cell>
          <cell r="I10">
            <v>61</v>
          </cell>
          <cell r="J10">
            <v>26466</v>
          </cell>
          <cell r="M10">
            <v>50</v>
          </cell>
          <cell r="N10">
            <v>14212</v>
          </cell>
        </row>
        <row r="11">
          <cell r="C11">
            <v>58</v>
          </cell>
          <cell r="D11">
            <v>38372</v>
          </cell>
          <cell r="G11">
            <v>44</v>
          </cell>
          <cell r="H11">
            <v>23044</v>
          </cell>
          <cell r="I11">
            <v>4</v>
          </cell>
          <cell r="J11">
            <v>558</v>
          </cell>
          <cell r="M11">
            <v>4</v>
          </cell>
          <cell r="N11">
            <v>558</v>
          </cell>
        </row>
        <row r="12">
          <cell r="C12">
            <v>3594</v>
          </cell>
          <cell r="D12">
            <v>5302062</v>
          </cell>
          <cell r="G12">
            <v>2419</v>
          </cell>
          <cell r="H12">
            <v>3742532</v>
          </cell>
          <cell r="I12">
            <v>537</v>
          </cell>
          <cell r="J12">
            <v>1210592</v>
          </cell>
          <cell r="M12">
            <v>317</v>
          </cell>
          <cell r="N12">
            <v>826345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12207</v>
          </cell>
          <cell r="G16">
            <v>1</v>
          </cell>
          <cell r="H16">
            <v>12207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</row>
        <row r="17">
          <cell r="C17">
            <v>98</v>
          </cell>
          <cell r="D17">
            <v>1467371</v>
          </cell>
          <cell r="G17">
            <v>39</v>
          </cell>
          <cell r="H17">
            <v>439325</v>
          </cell>
          <cell r="I17">
            <v>36</v>
          </cell>
          <cell r="J17">
            <v>35100</v>
          </cell>
          <cell r="M17">
            <v>26</v>
          </cell>
          <cell r="N17">
            <v>12840</v>
          </cell>
        </row>
        <row r="18">
          <cell r="C18">
            <v>230</v>
          </cell>
          <cell r="D18">
            <v>550623</v>
          </cell>
          <cell r="G18">
            <v>128</v>
          </cell>
          <cell r="H18">
            <v>216750</v>
          </cell>
          <cell r="I18">
            <v>29</v>
          </cell>
          <cell r="J18">
            <v>27772</v>
          </cell>
          <cell r="M18">
            <v>17</v>
          </cell>
          <cell r="N18">
            <v>20862</v>
          </cell>
        </row>
        <row r="19">
          <cell r="C19">
            <v>6387</v>
          </cell>
          <cell r="D19">
            <v>16206143</v>
          </cell>
          <cell r="G19">
            <v>4335</v>
          </cell>
          <cell r="H19">
            <v>8715643</v>
          </cell>
          <cell r="I19">
            <v>217</v>
          </cell>
          <cell r="J19">
            <v>344558</v>
          </cell>
          <cell r="M19">
            <v>162</v>
          </cell>
          <cell r="N19">
            <v>223591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>
            <v>0</v>
          </cell>
          <cell r="N21">
            <v>0</v>
          </cell>
        </row>
        <row r="22">
          <cell r="C22">
            <v>20</v>
          </cell>
          <cell r="D22">
            <v>29302</v>
          </cell>
          <cell r="G22">
            <v>15</v>
          </cell>
          <cell r="H22">
            <v>24376</v>
          </cell>
          <cell r="I22">
            <v>1</v>
          </cell>
          <cell r="J22">
            <v>22865</v>
          </cell>
          <cell r="M22">
            <v>1</v>
          </cell>
          <cell r="N22">
            <v>22865</v>
          </cell>
        </row>
        <row r="23">
          <cell r="C23">
            <v>5</v>
          </cell>
          <cell r="D23">
            <v>50359</v>
          </cell>
          <cell r="G23">
            <v>2</v>
          </cell>
          <cell r="H23">
            <v>4069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  <row r="24">
          <cell r="C24">
            <v>14</v>
          </cell>
          <cell r="D24">
            <v>13559</v>
          </cell>
          <cell r="G24">
            <v>14</v>
          </cell>
          <cell r="H24">
            <v>13559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</row>
        <row r="28">
          <cell r="C28">
            <v>11008</v>
          </cell>
          <cell r="D28">
            <v>24568521</v>
          </cell>
          <cell r="G28">
            <v>7478</v>
          </cell>
          <cell r="H28">
            <v>13754171</v>
          </cell>
          <cell r="I28">
            <v>885</v>
          </cell>
          <cell r="J28">
            <v>1667911</v>
          </cell>
          <cell r="M28">
            <v>577</v>
          </cell>
          <cell r="N28">
            <v>1121273</v>
          </cell>
        </row>
        <row r="30">
          <cell r="G30">
            <v>0</v>
          </cell>
          <cell r="M30">
            <v>0</v>
          </cell>
        </row>
        <row r="31">
          <cell r="G31">
            <v>0</v>
          </cell>
          <cell r="M31">
            <v>0</v>
          </cell>
        </row>
        <row r="32">
          <cell r="G32">
            <v>0</v>
          </cell>
          <cell r="M32">
            <v>0</v>
          </cell>
        </row>
        <row r="33">
          <cell r="G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UPNO_FED"/>
      <sheetName val="UKUPNO RS"/>
    </sheetNames>
    <sheetDataSet>
      <sheetData sheetId="0">
        <row r="11">
          <cell r="D11">
            <v>20006485.64399982</v>
          </cell>
          <cell r="H11">
            <v>790443.15</v>
          </cell>
        </row>
        <row r="12">
          <cell r="D12">
            <v>3682792.7700000005</v>
          </cell>
          <cell r="H12">
            <v>173224.52999999997</v>
          </cell>
        </row>
        <row r="13">
          <cell r="D13">
            <v>32688737.601999998</v>
          </cell>
          <cell r="H13">
            <v>2636660.92</v>
          </cell>
        </row>
        <row r="14">
          <cell r="D14">
            <v>21504</v>
          </cell>
          <cell r="H14">
            <v>0</v>
          </cell>
        </row>
        <row r="15">
          <cell r="D15">
            <v>209786.2</v>
          </cell>
          <cell r="H15">
            <v>0</v>
          </cell>
        </row>
        <row r="16">
          <cell r="D16">
            <v>10587.27</v>
          </cell>
          <cell r="H16">
            <v>0</v>
          </cell>
        </row>
        <row r="17">
          <cell r="D17">
            <v>2477991.8687795</v>
          </cell>
          <cell r="H17">
            <v>163147.18</v>
          </cell>
        </row>
        <row r="18">
          <cell r="D18">
            <v>15096752.569999997</v>
          </cell>
          <cell r="H18">
            <v>1221029.04</v>
          </cell>
        </row>
        <row r="19">
          <cell r="D19">
            <v>14941332.87</v>
          </cell>
          <cell r="H19">
            <v>685579.26</v>
          </cell>
        </row>
        <row r="20">
          <cell r="D20">
            <v>116683501.15999982</v>
          </cell>
          <cell r="H20">
            <v>11544889.860000001</v>
          </cell>
        </row>
        <row r="21">
          <cell r="D21">
            <v>236230.89</v>
          </cell>
          <cell r="H21">
            <v>953.67</v>
          </cell>
        </row>
        <row r="22">
          <cell r="D22">
            <v>17588.7</v>
          </cell>
          <cell r="H22">
            <v>105</v>
          </cell>
        </row>
        <row r="23">
          <cell r="D23">
            <v>4026430.03</v>
          </cell>
          <cell r="H23">
            <v>168949.47000000003</v>
          </cell>
        </row>
        <row r="24">
          <cell r="D24">
            <v>7594192.010000001</v>
          </cell>
          <cell r="H24">
            <v>0</v>
          </cell>
        </row>
        <row r="25">
          <cell r="D25">
            <v>93819.38999999998</v>
          </cell>
          <cell r="H25">
            <v>23588.31</v>
          </cell>
        </row>
        <row r="26">
          <cell r="D26">
            <v>1461911.4499999997</v>
          </cell>
          <cell r="H26">
            <v>11539.8</v>
          </cell>
        </row>
        <row r="27">
          <cell r="D27">
            <v>2964</v>
          </cell>
          <cell r="H27">
            <v>0</v>
          </cell>
        </row>
        <row r="28">
          <cell r="D28">
            <v>30453.320000000003</v>
          </cell>
          <cell r="H28">
            <v>0</v>
          </cell>
        </row>
        <row r="35">
          <cell r="D35">
            <v>58361011.37199998</v>
          </cell>
          <cell r="H35">
            <v>7691033.0500000045</v>
          </cell>
        </row>
        <row r="36">
          <cell r="D36">
            <v>121613.96</v>
          </cell>
          <cell r="H36">
            <v>0</v>
          </cell>
        </row>
        <row r="37">
          <cell r="D37">
            <v>4903944.976999881</v>
          </cell>
          <cell r="H37">
            <v>1419339.4599999147</v>
          </cell>
        </row>
        <row r="38">
          <cell r="D38">
            <v>0</v>
          </cell>
          <cell r="H38">
            <v>0</v>
          </cell>
        </row>
      </sheetData>
      <sheetData sheetId="1">
        <row r="11">
          <cell r="L11">
            <v>457631.74999999994</v>
          </cell>
        </row>
        <row r="12">
          <cell r="L12">
            <v>116740.23</v>
          </cell>
        </row>
        <row r="13">
          <cell r="L13">
            <v>1193871.14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41661.07000000001</v>
          </cell>
        </row>
        <row r="18">
          <cell r="L18">
            <v>306590.89</v>
          </cell>
        </row>
        <row r="19">
          <cell r="L19">
            <v>3209697.74</v>
          </cell>
        </row>
        <row r="20">
          <cell r="L20">
            <v>10099403.51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207735.75</v>
          </cell>
        </row>
        <row r="24">
          <cell r="L24">
            <v>2010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307.4</v>
          </cell>
        </row>
        <row r="35">
          <cell r="L35">
            <v>184177.69</v>
          </cell>
        </row>
        <row r="36">
          <cell r="L36">
            <v>3518.63</v>
          </cell>
        </row>
        <row r="37">
          <cell r="L37">
            <v>24047.52</v>
          </cell>
        </row>
        <row r="38">
          <cell r="L3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453</v>
          </cell>
          <cell r="D10">
            <v>789905.33</v>
          </cell>
          <cell r="G10">
            <v>227</v>
          </cell>
          <cell r="H10">
            <v>432196.37999999954</v>
          </cell>
          <cell r="M10">
            <v>0</v>
          </cell>
        </row>
        <row r="11">
          <cell r="C11">
            <v>8</v>
          </cell>
          <cell r="D11">
            <v>25838.350000000002</v>
          </cell>
          <cell r="G11">
            <v>8</v>
          </cell>
          <cell r="H11">
            <v>25838.350000000002</v>
          </cell>
          <cell r="M11">
            <v>0</v>
          </cell>
        </row>
        <row r="12">
          <cell r="C12">
            <v>156</v>
          </cell>
          <cell r="D12">
            <v>430756.89</v>
          </cell>
          <cell r="G12">
            <v>124</v>
          </cell>
          <cell r="H12">
            <v>334272.57999999996</v>
          </cell>
          <cell r="M12">
            <v>0</v>
          </cell>
        </row>
        <row r="13">
          <cell r="G13">
            <v>0</v>
          </cell>
          <cell r="M13">
            <v>0</v>
          </cell>
        </row>
        <row r="14">
          <cell r="G14">
            <v>0</v>
          </cell>
          <cell r="M14">
            <v>0</v>
          </cell>
        </row>
        <row r="15">
          <cell r="G15">
            <v>0</v>
          </cell>
          <cell r="M15">
            <v>0</v>
          </cell>
        </row>
        <row r="16">
          <cell r="G16">
            <v>0</v>
          </cell>
          <cell r="M16">
            <v>0</v>
          </cell>
        </row>
        <row r="17">
          <cell r="C17">
            <v>10</v>
          </cell>
          <cell r="D17">
            <v>62625.19</v>
          </cell>
          <cell r="G17">
            <v>7</v>
          </cell>
          <cell r="H17">
            <v>37751.3</v>
          </cell>
          <cell r="M17">
            <v>0</v>
          </cell>
        </row>
        <row r="18">
          <cell r="C18">
            <v>196</v>
          </cell>
          <cell r="D18">
            <v>286430.11</v>
          </cell>
          <cell r="G18">
            <v>130</v>
          </cell>
          <cell r="H18">
            <v>208085.88999999998</v>
          </cell>
          <cell r="M18">
            <v>0</v>
          </cell>
        </row>
        <row r="19">
          <cell r="C19">
            <v>852</v>
          </cell>
          <cell r="D19">
            <v>2479686.7100000004</v>
          </cell>
          <cell r="G19">
            <v>559</v>
          </cell>
          <cell r="H19">
            <v>1272881.3200000003</v>
          </cell>
          <cell r="M19">
            <v>0</v>
          </cell>
        </row>
        <row r="20">
          <cell r="G20">
            <v>0</v>
          </cell>
          <cell r="M20">
            <v>0</v>
          </cell>
        </row>
        <row r="21">
          <cell r="G21">
            <v>0</v>
          </cell>
          <cell r="M21">
            <v>0</v>
          </cell>
        </row>
        <row r="22">
          <cell r="G22">
            <v>0</v>
          </cell>
          <cell r="M22">
            <v>0</v>
          </cell>
        </row>
        <row r="23">
          <cell r="G23">
            <v>0</v>
          </cell>
          <cell r="M23">
            <v>0</v>
          </cell>
        </row>
        <row r="24">
          <cell r="G24">
            <v>0</v>
          </cell>
          <cell r="M24">
            <v>0</v>
          </cell>
        </row>
        <row r="25">
          <cell r="G25">
            <v>0</v>
          </cell>
          <cell r="M25">
            <v>0</v>
          </cell>
        </row>
        <row r="26">
          <cell r="G26">
            <v>0</v>
          </cell>
          <cell r="M26">
            <v>0</v>
          </cell>
        </row>
        <row r="27">
          <cell r="C27">
            <v>6</v>
          </cell>
          <cell r="D27">
            <v>283.59</v>
          </cell>
          <cell r="G27">
            <v>0</v>
          </cell>
          <cell r="H27">
            <v>283.59</v>
          </cell>
          <cell r="M27">
            <v>0</v>
          </cell>
        </row>
        <row r="28">
          <cell r="C28">
            <v>1681</v>
          </cell>
          <cell r="D28">
            <v>4075526.17</v>
          </cell>
          <cell r="G28">
            <v>1055</v>
          </cell>
          <cell r="H28">
            <v>2311309.4099999997</v>
          </cell>
          <cell r="I28">
            <v>0</v>
          </cell>
          <cell r="J28">
            <v>0</v>
          </cell>
          <cell r="M28">
            <v>0</v>
          </cell>
          <cell r="N28">
            <v>0</v>
          </cell>
        </row>
        <row r="30">
          <cell r="C30">
            <v>1197</v>
          </cell>
          <cell r="D30">
            <v>7409035.479999992</v>
          </cell>
          <cell r="G30">
            <v>1096</v>
          </cell>
          <cell r="H30">
            <v>7088697.279999989</v>
          </cell>
          <cell r="M30">
            <v>0</v>
          </cell>
        </row>
        <row r="31">
          <cell r="C31">
            <v>5</v>
          </cell>
          <cell r="D31">
            <v>18439.92</v>
          </cell>
          <cell r="G31">
            <v>1</v>
          </cell>
          <cell r="H31">
            <v>17065.71</v>
          </cell>
          <cell r="M31">
            <v>0</v>
          </cell>
        </row>
        <row r="32">
          <cell r="C32">
            <v>379</v>
          </cell>
          <cell r="D32">
            <v>572399.3899999999</v>
          </cell>
          <cell r="G32">
            <v>208</v>
          </cell>
          <cell r="H32">
            <v>322595.4699999995</v>
          </cell>
          <cell r="M32">
            <v>0</v>
          </cell>
        </row>
        <row r="33">
          <cell r="G33">
            <v>0</v>
          </cell>
          <cell r="M33">
            <v>0</v>
          </cell>
        </row>
        <row r="34">
          <cell r="C34">
            <v>1581</v>
          </cell>
          <cell r="D34">
            <v>7999874.789999992</v>
          </cell>
          <cell r="G34">
            <v>1305</v>
          </cell>
          <cell r="H34">
            <v>7428358.459999989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154</v>
          </cell>
          <cell r="D10">
            <v>139723.08</v>
          </cell>
          <cell r="G10">
            <v>131</v>
          </cell>
          <cell r="H10">
            <v>80808.85000000003</v>
          </cell>
          <cell r="I10">
            <v>48</v>
          </cell>
          <cell r="J10">
            <v>59896.42</v>
          </cell>
          <cell r="M10">
            <v>23</v>
          </cell>
          <cell r="N10">
            <v>46197.16</v>
          </cell>
        </row>
        <row r="11">
          <cell r="C11">
            <v>47</v>
          </cell>
          <cell r="D11">
            <v>87153.55</v>
          </cell>
          <cell r="G11">
            <v>43</v>
          </cell>
          <cell r="H11">
            <v>18473.359999999997</v>
          </cell>
          <cell r="I11">
            <v>12</v>
          </cell>
          <cell r="J11">
            <v>7201.030000000002</v>
          </cell>
          <cell r="M11">
            <v>10</v>
          </cell>
          <cell r="N11">
            <v>2475.3500000000004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</row>
        <row r="17">
          <cell r="C17">
            <v>10</v>
          </cell>
          <cell r="D17">
            <v>32201.530000000002</v>
          </cell>
          <cell r="G17">
            <v>9</v>
          </cell>
          <cell r="H17">
            <v>27951.510000000002</v>
          </cell>
          <cell r="I17">
            <v>15</v>
          </cell>
          <cell r="J17">
            <v>10140.22</v>
          </cell>
          <cell r="M17">
            <v>14</v>
          </cell>
          <cell r="N17">
            <v>9850.22</v>
          </cell>
        </row>
        <row r="18">
          <cell r="C18">
            <v>12</v>
          </cell>
          <cell r="D18">
            <v>23401.72</v>
          </cell>
          <cell r="G18">
            <v>9</v>
          </cell>
          <cell r="H18">
            <v>7830.780000000001</v>
          </cell>
          <cell r="I18">
            <v>13</v>
          </cell>
          <cell r="J18">
            <v>67180.94</v>
          </cell>
          <cell r="M18">
            <v>11</v>
          </cell>
          <cell r="N18">
            <v>52490.130000000005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</row>
        <row r="28">
          <cell r="C28">
            <v>223</v>
          </cell>
          <cell r="D28">
            <v>282479.88</v>
          </cell>
          <cell r="G28">
            <v>192</v>
          </cell>
          <cell r="H28">
            <v>135064.50000000003</v>
          </cell>
          <cell r="I28">
            <v>88</v>
          </cell>
          <cell r="J28">
            <v>144418.61</v>
          </cell>
          <cell r="M28">
            <v>58</v>
          </cell>
          <cell r="N28">
            <v>111012.86000000002</v>
          </cell>
        </row>
        <row r="30">
          <cell r="C30">
            <v>254</v>
          </cell>
          <cell r="D30">
            <v>2162289.349999998</v>
          </cell>
          <cell r="G30">
            <v>209</v>
          </cell>
          <cell r="H30">
            <v>1680262.6299999994</v>
          </cell>
          <cell r="I30">
            <v>53</v>
          </cell>
          <cell r="J30">
            <v>458984.84000000014</v>
          </cell>
          <cell r="M30">
            <v>43</v>
          </cell>
          <cell r="N30">
            <v>346841.0200000001</v>
          </cell>
        </row>
        <row r="31">
          <cell r="C31">
            <v>8</v>
          </cell>
          <cell r="D31">
            <v>13755.039999999999</v>
          </cell>
          <cell r="G31">
            <v>7</v>
          </cell>
          <cell r="H31">
            <v>11613.99</v>
          </cell>
          <cell r="I31">
            <v>1</v>
          </cell>
          <cell r="J31">
            <v>3520.53</v>
          </cell>
          <cell r="M31">
            <v>1</v>
          </cell>
          <cell r="N31">
            <v>3520.53</v>
          </cell>
        </row>
        <row r="32">
          <cell r="C32">
            <v>375</v>
          </cell>
          <cell r="D32">
            <v>530843.4500000002</v>
          </cell>
          <cell r="G32">
            <v>226</v>
          </cell>
          <cell r="H32">
            <v>278925.1499999999</v>
          </cell>
          <cell r="I32">
            <v>155</v>
          </cell>
          <cell r="J32">
            <v>202281.50000000006</v>
          </cell>
          <cell r="M32">
            <v>75</v>
          </cell>
          <cell r="N32">
            <v>83617.34999999999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C34">
            <v>637</v>
          </cell>
          <cell r="D34">
            <v>2706887.8399999985</v>
          </cell>
          <cell r="G34">
            <v>442</v>
          </cell>
          <cell r="H34">
            <v>1970801.7699999993</v>
          </cell>
          <cell r="I34">
            <v>209</v>
          </cell>
          <cell r="J34">
            <v>664786.8700000002</v>
          </cell>
          <cell r="M34">
            <v>119</v>
          </cell>
          <cell r="N34">
            <v>433978.9000000001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1579</v>
          </cell>
          <cell r="D10">
            <v>2391265.36</v>
          </cell>
          <cell r="G10">
            <v>1347</v>
          </cell>
          <cell r="H10">
            <v>1424752.5600000003</v>
          </cell>
          <cell r="M10">
            <v>0</v>
          </cell>
        </row>
        <row r="11">
          <cell r="C11">
            <v>206</v>
          </cell>
          <cell r="D11">
            <v>156412.01</v>
          </cell>
          <cell r="G11">
            <v>162</v>
          </cell>
          <cell r="H11">
            <v>103777.01000000001</v>
          </cell>
          <cell r="M11">
            <v>0</v>
          </cell>
        </row>
        <row r="12">
          <cell r="C12">
            <v>1884</v>
          </cell>
          <cell r="D12">
            <v>3843207.0899999994</v>
          </cell>
          <cell r="G12">
            <v>1505</v>
          </cell>
          <cell r="H12">
            <v>2788043.8099999996</v>
          </cell>
          <cell r="M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M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M15">
            <v>0</v>
          </cell>
        </row>
        <row r="16">
          <cell r="C16">
            <v>12</v>
          </cell>
          <cell r="D16">
            <v>44027.04</v>
          </cell>
          <cell r="G16">
            <v>6</v>
          </cell>
          <cell r="H16">
            <v>5577.04</v>
          </cell>
          <cell r="M16">
            <v>0</v>
          </cell>
        </row>
        <row r="17">
          <cell r="C17">
            <v>424</v>
          </cell>
          <cell r="D17">
            <v>5324480.659999999</v>
          </cell>
          <cell r="G17">
            <v>349</v>
          </cell>
          <cell r="H17">
            <v>4605248.34</v>
          </cell>
          <cell r="M17">
            <v>0</v>
          </cell>
        </row>
        <row r="18">
          <cell r="C18">
            <v>715</v>
          </cell>
          <cell r="D18">
            <v>1106611.82</v>
          </cell>
          <cell r="G18">
            <v>571</v>
          </cell>
          <cell r="H18">
            <v>794890.7999999999</v>
          </cell>
          <cell r="M18">
            <v>0</v>
          </cell>
        </row>
        <row r="19">
          <cell r="C19">
            <v>1802</v>
          </cell>
          <cell r="D19">
            <v>5730979.790000001</v>
          </cell>
          <cell r="G19">
            <v>1371</v>
          </cell>
          <cell r="H19">
            <v>2642284.15</v>
          </cell>
          <cell r="M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M21">
            <v>0</v>
          </cell>
        </row>
        <row r="22">
          <cell r="C22">
            <v>195</v>
          </cell>
          <cell r="D22">
            <v>398284.93000000005</v>
          </cell>
          <cell r="G22">
            <v>128</v>
          </cell>
          <cell r="H22">
            <v>174909.59000000003</v>
          </cell>
          <cell r="M22">
            <v>0</v>
          </cell>
        </row>
        <row r="23">
          <cell r="C23">
            <v>10</v>
          </cell>
          <cell r="D23">
            <v>128929.47</v>
          </cell>
          <cell r="G23">
            <v>7</v>
          </cell>
          <cell r="H23">
            <v>94629.47</v>
          </cell>
          <cell r="M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M24">
            <v>0</v>
          </cell>
        </row>
        <row r="25">
          <cell r="C25">
            <v>4</v>
          </cell>
          <cell r="D25">
            <v>220500</v>
          </cell>
          <cell r="G25">
            <v>3</v>
          </cell>
          <cell r="H25">
            <v>220000</v>
          </cell>
          <cell r="M25">
            <v>0</v>
          </cell>
        </row>
        <row r="26">
          <cell r="C26">
            <v>1</v>
          </cell>
          <cell r="D26">
            <v>0</v>
          </cell>
          <cell r="G26">
            <v>1</v>
          </cell>
          <cell r="H26">
            <v>0</v>
          </cell>
          <cell r="M26">
            <v>0</v>
          </cell>
        </row>
        <row r="27">
          <cell r="C27">
            <v>4</v>
          </cell>
          <cell r="D27">
            <v>1246.46</v>
          </cell>
          <cell r="G27">
            <v>3</v>
          </cell>
          <cell r="H27">
            <v>546.46</v>
          </cell>
          <cell r="M27">
            <v>0</v>
          </cell>
        </row>
        <row r="28">
          <cell r="C28">
            <v>6836</v>
          </cell>
          <cell r="D28">
            <v>19345944.63</v>
          </cell>
          <cell r="G28">
            <v>5453</v>
          </cell>
          <cell r="H28">
            <v>12854659.230000002</v>
          </cell>
          <cell r="I28">
            <v>0</v>
          </cell>
          <cell r="J28">
            <v>0</v>
          </cell>
          <cell r="M28">
            <v>0</v>
          </cell>
          <cell r="N28">
            <v>0</v>
          </cell>
        </row>
        <row r="30">
          <cell r="C30">
            <v>713</v>
          </cell>
          <cell r="D30">
            <v>1832680.0700000003</v>
          </cell>
          <cell r="G30">
            <v>603</v>
          </cell>
          <cell r="H30">
            <v>1706065.83</v>
          </cell>
          <cell r="M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H31">
            <v>0</v>
          </cell>
          <cell r="M31">
            <v>0</v>
          </cell>
        </row>
        <row r="32">
          <cell r="C32">
            <v>107</v>
          </cell>
          <cell r="D32">
            <v>36558.38</v>
          </cell>
          <cell r="G32">
            <v>88</v>
          </cell>
          <cell r="H32">
            <v>21082.789999999997</v>
          </cell>
          <cell r="M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  <cell r="M33">
            <v>0</v>
          </cell>
        </row>
        <row r="34">
          <cell r="C34">
            <v>820</v>
          </cell>
          <cell r="D34">
            <v>1869238.4500000002</v>
          </cell>
          <cell r="G34">
            <v>691</v>
          </cell>
          <cell r="H34">
            <v>1727148.62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1215</v>
          </cell>
          <cell r="D10">
            <v>2409030.0264107063</v>
          </cell>
          <cell r="G10">
            <v>1098</v>
          </cell>
          <cell r="H10">
            <v>1108862.8000000003</v>
          </cell>
          <cell r="I10">
            <v>531</v>
          </cell>
          <cell r="J10">
            <v>576958.3980380842</v>
          </cell>
          <cell r="M10">
            <v>506</v>
          </cell>
          <cell r="N10">
            <v>288471.4500000001</v>
          </cell>
        </row>
        <row r="11">
          <cell r="C11">
            <v>1250</v>
          </cell>
          <cell r="D11">
            <v>246150.21500291937</v>
          </cell>
          <cell r="G11">
            <v>1230</v>
          </cell>
          <cell r="H11">
            <v>195499.64000000013</v>
          </cell>
          <cell r="I11">
            <v>94</v>
          </cell>
          <cell r="J11">
            <v>25457.651818998023</v>
          </cell>
          <cell r="M11">
            <v>91</v>
          </cell>
          <cell r="N11">
            <v>17769.859999999997</v>
          </cell>
        </row>
        <row r="12">
          <cell r="C12">
            <v>1536</v>
          </cell>
          <cell r="D12">
            <v>4333998.637115555</v>
          </cell>
          <cell r="G12">
            <v>1370</v>
          </cell>
          <cell r="H12">
            <v>2811677.829999999</v>
          </cell>
          <cell r="I12">
            <v>336</v>
          </cell>
          <cell r="J12">
            <v>874823.6296775003</v>
          </cell>
          <cell r="M12">
            <v>319</v>
          </cell>
          <cell r="N12">
            <v>561105.3099999998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J13">
            <v>0</v>
          </cell>
          <cell r="M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  <cell r="J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J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  <cell r="M16">
            <v>0</v>
          </cell>
        </row>
        <row r="17">
          <cell r="C17">
            <v>243</v>
          </cell>
          <cell r="D17">
            <v>3655044.898325905</v>
          </cell>
          <cell r="G17">
            <v>210</v>
          </cell>
          <cell r="H17">
            <v>1697162.110000001</v>
          </cell>
          <cell r="I17">
            <v>84</v>
          </cell>
          <cell r="J17">
            <v>757710.573146207</v>
          </cell>
          <cell r="M17">
            <v>75</v>
          </cell>
          <cell r="N17">
            <v>634054.1799999999</v>
          </cell>
        </row>
        <row r="18">
          <cell r="C18">
            <v>105</v>
          </cell>
          <cell r="D18">
            <v>612832.2287657694</v>
          </cell>
          <cell r="G18">
            <v>84</v>
          </cell>
          <cell r="H18">
            <v>222041.54999999993</v>
          </cell>
          <cell r="I18">
            <v>72</v>
          </cell>
          <cell r="J18">
            <v>230309.9966259792</v>
          </cell>
          <cell r="M18">
            <v>70</v>
          </cell>
          <cell r="N18">
            <v>213797.41999999998</v>
          </cell>
        </row>
        <row r="19">
          <cell r="C19">
            <v>1300</v>
          </cell>
          <cell r="D19">
            <v>7377385.519787876</v>
          </cell>
          <cell r="G19">
            <v>1027</v>
          </cell>
          <cell r="H19">
            <v>1886769.120000001</v>
          </cell>
          <cell r="I19">
            <v>110</v>
          </cell>
          <cell r="J19">
            <v>524696.8805952267</v>
          </cell>
          <cell r="M19">
            <v>90</v>
          </cell>
          <cell r="N19">
            <v>330661.9799999999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J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J21">
            <v>0</v>
          </cell>
          <cell r="M21">
            <v>0</v>
          </cell>
        </row>
        <row r="22">
          <cell r="C22">
            <v>66</v>
          </cell>
          <cell r="D22">
            <v>97220.61954338526</v>
          </cell>
          <cell r="G22">
            <v>61</v>
          </cell>
          <cell r="H22">
            <v>37601.92</v>
          </cell>
          <cell r="I22">
            <v>4</v>
          </cell>
          <cell r="J22">
            <v>30649.844882711106</v>
          </cell>
          <cell r="M22">
            <v>2</v>
          </cell>
          <cell r="N22">
            <v>793.43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J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J24">
            <v>0</v>
          </cell>
          <cell r="M24">
            <v>0</v>
          </cell>
        </row>
        <row r="25">
          <cell r="C25">
            <v>1</v>
          </cell>
          <cell r="D25">
            <v>32208.306880798034</v>
          </cell>
          <cell r="G25">
            <v>1</v>
          </cell>
          <cell r="H25">
            <v>0</v>
          </cell>
          <cell r="J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J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J27">
            <v>0</v>
          </cell>
          <cell r="M27">
            <v>0</v>
          </cell>
        </row>
        <row r="28">
          <cell r="C28">
            <v>5716</v>
          </cell>
          <cell r="D28">
            <v>18763870.451832913</v>
          </cell>
          <cell r="G28">
            <v>5081</v>
          </cell>
          <cell r="H28">
            <v>7959614.970000002</v>
          </cell>
          <cell r="I28">
            <v>1231</v>
          </cell>
          <cell r="J28">
            <v>3020606.974784707</v>
          </cell>
          <cell r="M28">
            <v>1153</v>
          </cell>
          <cell r="N28">
            <v>2046653.6299999997</v>
          </cell>
        </row>
        <row r="30">
          <cell r="C30">
            <v>541</v>
          </cell>
          <cell r="D30">
            <v>3982922.8894126574</v>
          </cell>
          <cell r="G30">
            <v>514</v>
          </cell>
          <cell r="H30">
            <v>3070231.13</v>
          </cell>
          <cell r="I30">
            <v>50</v>
          </cell>
          <cell r="J30">
            <v>275483.9900092654</v>
          </cell>
          <cell r="M30">
            <v>41</v>
          </cell>
          <cell r="N30">
            <v>132259.88</v>
          </cell>
        </row>
        <row r="31">
          <cell r="C31">
            <v>3</v>
          </cell>
          <cell r="D31">
            <v>3633.27</v>
          </cell>
          <cell r="G31">
            <v>3</v>
          </cell>
          <cell r="H31">
            <v>3633.27</v>
          </cell>
          <cell r="J31">
            <v>0</v>
          </cell>
          <cell r="M31">
            <v>0</v>
          </cell>
        </row>
        <row r="32">
          <cell r="C32">
            <v>206</v>
          </cell>
          <cell r="D32">
            <v>406500.9550507618</v>
          </cell>
          <cell r="G32">
            <v>176</v>
          </cell>
          <cell r="H32">
            <v>150064.81</v>
          </cell>
          <cell r="I32">
            <v>55</v>
          </cell>
          <cell r="J32">
            <v>96562.9711754111</v>
          </cell>
          <cell r="M32">
            <v>50</v>
          </cell>
          <cell r="N32">
            <v>41134.58</v>
          </cell>
        </row>
        <row r="33">
          <cell r="G33">
            <v>0</v>
          </cell>
          <cell r="M33">
            <v>0</v>
          </cell>
        </row>
        <row r="34">
          <cell r="C34">
            <v>750</v>
          </cell>
          <cell r="D34">
            <v>4393057.114463419</v>
          </cell>
          <cell r="G34">
            <v>693</v>
          </cell>
          <cell r="H34">
            <v>3223929.21</v>
          </cell>
          <cell r="I34">
            <v>105</v>
          </cell>
          <cell r="J34">
            <v>372046.9611846765</v>
          </cell>
          <cell r="M34">
            <v>91</v>
          </cell>
          <cell r="N34">
            <v>173394.46000000002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914</v>
          </cell>
          <cell r="D10">
            <v>1595521.92</v>
          </cell>
          <cell r="G10">
            <v>709</v>
          </cell>
          <cell r="H10">
            <v>1140727.56</v>
          </cell>
          <cell r="I10">
            <v>5</v>
          </cell>
          <cell r="J10">
            <v>3400</v>
          </cell>
          <cell r="M10">
            <v>2</v>
          </cell>
          <cell r="N10">
            <v>600</v>
          </cell>
        </row>
        <row r="11">
          <cell r="C11">
            <v>170</v>
          </cell>
          <cell r="D11">
            <v>159398.17</v>
          </cell>
          <cell r="G11">
            <v>89</v>
          </cell>
          <cell r="H11">
            <v>114973.21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</row>
        <row r="12">
          <cell r="C12">
            <v>1017</v>
          </cell>
          <cell r="D12">
            <v>1753273.82</v>
          </cell>
          <cell r="G12">
            <v>795</v>
          </cell>
          <cell r="H12">
            <v>1378572.82</v>
          </cell>
          <cell r="I12">
            <v>18</v>
          </cell>
          <cell r="J12">
            <v>39838.99</v>
          </cell>
          <cell r="M12">
            <v>15</v>
          </cell>
          <cell r="N12">
            <v>14638.99</v>
          </cell>
        </row>
        <row r="13">
          <cell r="G13">
            <v>0</v>
          </cell>
          <cell r="M13">
            <v>0</v>
          </cell>
        </row>
        <row r="14">
          <cell r="G14">
            <v>0</v>
          </cell>
          <cell r="M14">
            <v>0</v>
          </cell>
        </row>
        <row r="15">
          <cell r="G15">
            <v>0</v>
          </cell>
          <cell r="M15">
            <v>0</v>
          </cell>
        </row>
        <row r="16">
          <cell r="C16">
            <v>2</v>
          </cell>
          <cell r="D16">
            <v>370</v>
          </cell>
          <cell r="G16">
            <v>1</v>
          </cell>
          <cell r="H16">
            <v>270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</row>
        <row r="17">
          <cell r="C17">
            <v>267</v>
          </cell>
          <cell r="D17">
            <v>207775.82</v>
          </cell>
          <cell r="G17">
            <v>231</v>
          </cell>
          <cell r="H17">
            <v>144522.2</v>
          </cell>
          <cell r="I17">
            <v>1</v>
          </cell>
          <cell r="J17">
            <v>0</v>
          </cell>
          <cell r="M17">
            <v>1</v>
          </cell>
          <cell r="N17">
            <v>0</v>
          </cell>
        </row>
        <row r="18">
          <cell r="C18">
            <v>115</v>
          </cell>
          <cell r="D18">
            <v>91253.76</v>
          </cell>
          <cell r="G18">
            <v>93</v>
          </cell>
          <cell r="H18">
            <v>79559.89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</row>
        <row r="19">
          <cell r="C19">
            <v>3293</v>
          </cell>
          <cell r="D19">
            <v>8717124.88</v>
          </cell>
          <cell r="G19">
            <v>2387</v>
          </cell>
          <cell r="H19">
            <v>4600549.65</v>
          </cell>
          <cell r="I19">
            <v>71</v>
          </cell>
          <cell r="J19">
            <v>199371.86</v>
          </cell>
          <cell r="M19">
            <v>51</v>
          </cell>
          <cell r="N19">
            <v>102237.46</v>
          </cell>
        </row>
        <row r="20">
          <cell r="G20">
            <v>0</v>
          </cell>
          <cell r="M20">
            <v>0</v>
          </cell>
        </row>
        <row r="21">
          <cell r="G21">
            <v>0</v>
          </cell>
          <cell r="M21">
            <v>0</v>
          </cell>
        </row>
        <row r="22">
          <cell r="C22">
            <v>21</v>
          </cell>
          <cell r="D22">
            <v>37491.33</v>
          </cell>
          <cell r="G22">
            <v>16</v>
          </cell>
          <cell r="H22">
            <v>22506</v>
          </cell>
          <cell r="I22">
            <v>0</v>
          </cell>
          <cell r="J22">
            <v>0</v>
          </cell>
          <cell r="M22">
            <v>0</v>
          </cell>
          <cell r="N22">
            <v>0</v>
          </cell>
        </row>
        <row r="23">
          <cell r="C23">
            <v>1</v>
          </cell>
          <cell r="D23">
            <v>20097.15</v>
          </cell>
          <cell r="G23">
            <v>1</v>
          </cell>
          <cell r="H23">
            <v>20097.15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  <row r="24">
          <cell r="G24">
            <v>0</v>
          </cell>
          <cell r="M24">
            <v>0</v>
          </cell>
        </row>
        <row r="25">
          <cell r="G25">
            <v>0</v>
          </cell>
          <cell r="M25">
            <v>0</v>
          </cell>
        </row>
        <row r="26">
          <cell r="G26">
            <v>0</v>
          </cell>
          <cell r="M26">
            <v>0</v>
          </cell>
        </row>
        <row r="27">
          <cell r="G27">
            <v>0</v>
          </cell>
          <cell r="M27">
            <v>0</v>
          </cell>
        </row>
        <row r="28">
          <cell r="C28">
            <v>5800</v>
          </cell>
          <cell r="D28">
            <v>12582306.850000001</v>
          </cell>
          <cell r="G28">
            <v>4322</v>
          </cell>
          <cell r="H28">
            <v>7501778.48</v>
          </cell>
          <cell r="I28">
            <v>95</v>
          </cell>
          <cell r="J28">
            <v>242610.84999999998</v>
          </cell>
          <cell r="M28">
            <v>69</v>
          </cell>
          <cell r="N28">
            <v>117476.45000000001</v>
          </cell>
        </row>
        <row r="30">
          <cell r="G30">
            <v>0</v>
          </cell>
          <cell r="M30">
            <v>0</v>
          </cell>
        </row>
        <row r="31">
          <cell r="G31">
            <v>0</v>
          </cell>
          <cell r="M31">
            <v>0</v>
          </cell>
        </row>
        <row r="32">
          <cell r="G32">
            <v>0</v>
          </cell>
          <cell r="M32">
            <v>0</v>
          </cell>
        </row>
        <row r="33">
          <cell r="G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  <sheetName val="Sheet1"/>
    </sheetNames>
    <sheetDataSet>
      <sheetData sheetId="0">
        <row r="10">
          <cell r="C10">
            <v>3571</v>
          </cell>
          <cell r="D10">
            <v>3350079.5599999996</v>
          </cell>
          <cell r="G10">
            <v>2892</v>
          </cell>
          <cell r="H10">
            <v>3512155.59</v>
          </cell>
          <cell r="I10">
            <v>18</v>
          </cell>
          <cell r="J10">
            <v>15850</v>
          </cell>
          <cell r="M10">
            <v>17</v>
          </cell>
          <cell r="N10">
            <v>24348.53</v>
          </cell>
        </row>
        <row r="11">
          <cell r="C11">
            <v>177</v>
          </cell>
          <cell r="D11">
            <v>180550.36</v>
          </cell>
          <cell r="G11">
            <v>174</v>
          </cell>
          <cell r="H11">
            <v>116023.2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</row>
        <row r="12">
          <cell r="C12">
            <v>3268</v>
          </cell>
          <cell r="D12">
            <v>4882595.83</v>
          </cell>
          <cell r="G12">
            <v>2107</v>
          </cell>
          <cell r="H12">
            <v>3547230.38</v>
          </cell>
          <cell r="I12">
            <v>108</v>
          </cell>
          <cell r="J12">
            <v>209147.08000000002</v>
          </cell>
          <cell r="M12">
            <v>81</v>
          </cell>
          <cell r="N12">
            <v>93739.29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</row>
        <row r="14">
          <cell r="C14">
            <v>1</v>
          </cell>
          <cell r="D14">
            <v>0</v>
          </cell>
          <cell r="G14">
            <v>1</v>
          </cell>
          <cell r="H14">
            <v>43196.48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</row>
        <row r="16">
          <cell r="C16">
            <v>22</v>
          </cell>
          <cell r="D16">
            <v>96094</v>
          </cell>
          <cell r="G16">
            <v>20</v>
          </cell>
          <cell r="H16">
            <v>96441.58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</row>
        <row r="17">
          <cell r="C17">
            <v>864</v>
          </cell>
          <cell r="D17">
            <v>6004508.899999999</v>
          </cell>
          <cell r="G17">
            <v>593</v>
          </cell>
          <cell r="H17">
            <v>1277535.29</v>
          </cell>
          <cell r="I17">
            <v>17</v>
          </cell>
          <cell r="J17">
            <v>27180</v>
          </cell>
          <cell r="M17">
            <v>15</v>
          </cell>
          <cell r="N17">
            <v>8457.23</v>
          </cell>
        </row>
        <row r="18">
          <cell r="C18">
            <v>1255</v>
          </cell>
          <cell r="D18">
            <v>2407471.88</v>
          </cell>
          <cell r="G18">
            <v>772</v>
          </cell>
          <cell r="H18">
            <v>1188570.71</v>
          </cell>
          <cell r="I18">
            <v>10</v>
          </cell>
          <cell r="J18">
            <v>3654.05</v>
          </cell>
          <cell r="M18">
            <v>10</v>
          </cell>
          <cell r="N18">
            <v>3106.87</v>
          </cell>
        </row>
        <row r="19">
          <cell r="C19">
            <v>5813</v>
          </cell>
          <cell r="D19">
            <v>20398697.22</v>
          </cell>
          <cell r="G19">
            <v>3618</v>
          </cell>
          <cell r="H19">
            <v>8781332.43</v>
          </cell>
          <cell r="I19">
            <v>625</v>
          </cell>
          <cell r="J19">
            <v>1291178.1400000001</v>
          </cell>
          <cell r="M19">
            <v>461</v>
          </cell>
          <cell r="N19">
            <v>792954.86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>
            <v>0</v>
          </cell>
          <cell r="N21">
            <v>0</v>
          </cell>
        </row>
        <row r="22">
          <cell r="C22">
            <v>423</v>
          </cell>
          <cell r="D22">
            <v>970052.1200000001</v>
          </cell>
          <cell r="G22">
            <v>218</v>
          </cell>
          <cell r="H22">
            <v>185393.16</v>
          </cell>
          <cell r="I22">
            <v>3</v>
          </cell>
          <cell r="J22">
            <v>9000</v>
          </cell>
          <cell r="M22">
            <v>0</v>
          </cell>
          <cell r="N22">
            <v>0</v>
          </cell>
        </row>
        <row r="23">
          <cell r="C23">
            <v>19</v>
          </cell>
          <cell r="D23">
            <v>81213.82</v>
          </cell>
          <cell r="G23">
            <v>19</v>
          </cell>
          <cell r="H23">
            <v>152741.54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</row>
        <row r="25">
          <cell r="C25">
            <v>2</v>
          </cell>
          <cell r="D25">
            <v>10000</v>
          </cell>
          <cell r="G25">
            <v>1</v>
          </cell>
          <cell r="H25">
            <v>7367.1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</row>
        <row r="28">
          <cell r="C28">
            <v>15415</v>
          </cell>
          <cell r="D28">
            <v>38381263.69</v>
          </cell>
          <cell r="G28">
            <v>10415</v>
          </cell>
          <cell r="H28">
            <v>18907987.46</v>
          </cell>
          <cell r="I28">
            <v>781</v>
          </cell>
          <cell r="J28">
            <v>1556009.27</v>
          </cell>
          <cell r="M28">
            <v>584</v>
          </cell>
          <cell r="N28">
            <v>922606.78</v>
          </cell>
        </row>
        <row r="30">
          <cell r="C30">
            <v>407</v>
          </cell>
          <cell r="D30">
            <v>1568389.2300000002</v>
          </cell>
          <cell r="G30">
            <v>407</v>
          </cell>
          <cell r="H30">
            <v>1568389.2300000002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C32">
            <v>60</v>
          </cell>
          <cell r="D32">
            <v>32477.600000000002</v>
          </cell>
          <cell r="G32">
            <v>58</v>
          </cell>
          <cell r="H32">
            <v>30068.4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C34">
            <v>467</v>
          </cell>
          <cell r="D34">
            <v>1600866.8300000003</v>
          </cell>
          <cell r="G34">
            <v>465</v>
          </cell>
          <cell r="H34">
            <v>1598457.6300000001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S-M-F"/>
    </sheetNames>
    <sheetDataSet>
      <sheetData sheetId="0">
        <row r="10">
          <cell r="C10">
            <v>115</v>
          </cell>
          <cell r="D10">
            <v>54527.07</v>
          </cell>
          <cell r="G10">
            <v>92</v>
          </cell>
          <cell r="H10">
            <v>42576.02</v>
          </cell>
          <cell r="I10">
            <v>75</v>
          </cell>
          <cell r="J10">
            <v>11612.9</v>
          </cell>
          <cell r="M10">
            <v>63</v>
          </cell>
          <cell r="N10">
            <v>8827.9</v>
          </cell>
        </row>
        <row r="11">
          <cell r="G11">
            <v>0</v>
          </cell>
          <cell r="M11">
            <v>0</v>
          </cell>
        </row>
        <row r="12">
          <cell r="C12">
            <v>240</v>
          </cell>
          <cell r="D12">
            <v>341198.22</v>
          </cell>
          <cell r="G12">
            <v>158</v>
          </cell>
          <cell r="H12">
            <v>234993.4</v>
          </cell>
          <cell r="I12">
            <v>24</v>
          </cell>
          <cell r="J12">
            <v>35716.42</v>
          </cell>
          <cell r="M12">
            <v>18</v>
          </cell>
          <cell r="N12">
            <v>34649.74</v>
          </cell>
        </row>
        <row r="13">
          <cell r="G13">
            <v>0</v>
          </cell>
          <cell r="M13">
            <v>0</v>
          </cell>
        </row>
        <row r="14">
          <cell r="G14">
            <v>0</v>
          </cell>
          <cell r="M14">
            <v>0</v>
          </cell>
        </row>
        <row r="15">
          <cell r="G15">
            <v>0</v>
          </cell>
          <cell r="M15">
            <v>0</v>
          </cell>
        </row>
        <row r="16">
          <cell r="C16">
            <v>3</v>
          </cell>
          <cell r="D16">
            <v>12812.72</v>
          </cell>
          <cell r="G16">
            <v>3</v>
          </cell>
          <cell r="H16">
            <v>7100</v>
          </cell>
          <cell r="M16">
            <v>0</v>
          </cell>
        </row>
        <row r="17">
          <cell r="C17">
            <v>8</v>
          </cell>
          <cell r="D17">
            <v>48293</v>
          </cell>
          <cell r="G17">
            <v>8</v>
          </cell>
          <cell r="H17">
            <v>45293</v>
          </cell>
          <cell r="I17">
            <v>2</v>
          </cell>
          <cell r="J17">
            <v>3300</v>
          </cell>
          <cell r="M17">
            <v>2</v>
          </cell>
          <cell r="N17">
            <v>3300</v>
          </cell>
        </row>
        <row r="18">
          <cell r="C18">
            <v>17</v>
          </cell>
          <cell r="D18">
            <v>20366.27</v>
          </cell>
          <cell r="G18">
            <v>12</v>
          </cell>
          <cell r="H18">
            <v>19074.27</v>
          </cell>
          <cell r="I18">
            <v>1</v>
          </cell>
          <cell r="J18">
            <v>1800</v>
          </cell>
          <cell r="M18">
            <v>1</v>
          </cell>
          <cell r="N18">
            <v>1800</v>
          </cell>
        </row>
        <row r="19">
          <cell r="C19">
            <v>2458</v>
          </cell>
          <cell r="D19">
            <v>4560208.86</v>
          </cell>
          <cell r="G19">
            <v>1590</v>
          </cell>
          <cell r="H19">
            <v>3082245.68</v>
          </cell>
          <cell r="I19">
            <v>328</v>
          </cell>
          <cell r="J19">
            <v>743464.97</v>
          </cell>
          <cell r="M19">
            <v>249</v>
          </cell>
          <cell r="N19">
            <v>643671.47</v>
          </cell>
        </row>
        <row r="20">
          <cell r="G20">
            <v>0</v>
          </cell>
          <cell r="M20">
            <v>0</v>
          </cell>
        </row>
        <row r="21">
          <cell r="G21">
            <v>0</v>
          </cell>
          <cell r="M21">
            <v>0</v>
          </cell>
        </row>
        <row r="22">
          <cell r="G22">
            <v>0</v>
          </cell>
          <cell r="M22">
            <v>0</v>
          </cell>
        </row>
        <row r="23">
          <cell r="G23">
            <v>0</v>
          </cell>
          <cell r="M23">
            <v>0</v>
          </cell>
        </row>
        <row r="24">
          <cell r="G24">
            <v>0</v>
          </cell>
          <cell r="M24">
            <v>0</v>
          </cell>
        </row>
        <row r="25">
          <cell r="G25">
            <v>0</v>
          </cell>
          <cell r="M25">
            <v>0</v>
          </cell>
        </row>
        <row r="26">
          <cell r="G26">
            <v>0</v>
          </cell>
          <cell r="M26">
            <v>0</v>
          </cell>
        </row>
        <row r="27">
          <cell r="G27">
            <v>0</v>
          </cell>
          <cell r="M27">
            <v>0</v>
          </cell>
        </row>
        <row r="28">
          <cell r="C28">
            <v>2841</v>
          </cell>
          <cell r="D28">
            <v>5037406.140000001</v>
          </cell>
          <cell r="G28">
            <v>1863</v>
          </cell>
          <cell r="H28">
            <v>3431282.37</v>
          </cell>
          <cell r="I28">
            <v>430</v>
          </cell>
          <cell r="J28">
            <v>795894.2899999999</v>
          </cell>
          <cell r="M28">
            <v>333</v>
          </cell>
          <cell r="N28">
            <v>692249.11</v>
          </cell>
        </row>
        <row r="30">
          <cell r="G30">
            <v>0</v>
          </cell>
          <cell r="M30">
            <v>0</v>
          </cell>
        </row>
        <row r="31">
          <cell r="G31">
            <v>0</v>
          </cell>
          <cell r="M31">
            <v>0</v>
          </cell>
        </row>
        <row r="32">
          <cell r="G32">
            <v>0</v>
          </cell>
          <cell r="M32">
            <v>0</v>
          </cell>
        </row>
        <row r="33">
          <cell r="G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Š-M-RS"/>
      <sheetName val="Obrazac S-M-F"/>
    </sheetNames>
    <sheetDataSet>
      <sheetData sheetId="0">
        <row r="41">
          <cell r="H41">
            <v>924</v>
          </cell>
          <cell r="I41">
            <v>2059634.54</v>
          </cell>
          <cell r="P41">
            <v>83</v>
          </cell>
          <cell r="S41">
            <v>552</v>
          </cell>
          <cell r="T41">
            <v>1309731.54</v>
          </cell>
        </row>
        <row r="46">
          <cell r="H46">
            <v>0</v>
          </cell>
          <cell r="I46">
            <v>0</v>
          </cell>
          <cell r="P46">
            <v>0</v>
          </cell>
          <cell r="S46">
            <v>0</v>
          </cell>
          <cell r="T46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brazac Š-M-RS"/>
    </sheetNames>
    <sheetDataSet>
      <sheetData sheetId="0">
        <row r="41">
          <cell r="H41">
            <v>157</v>
          </cell>
          <cell r="I41">
            <v>294028.81</v>
          </cell>
          <cell r="P41">
            <v>5</v>
          </cell>
          <cell r="S41">
            <v>118</v>
          </cell>
          <cell r="T41">
            <v>214853.82</v>
          </cell>
        </row>
        <row r="46">
          <cell r="H46">
            <v>0</v>
          </cell>
          <cell r="I46">
            <v>0</v>
          </cell>
          <cell r="P46">
            <v>0</v>
          </cell>
          <cell r="S46">
            <v>0</v>
          </cell>
          <cell r="T46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razac Š-M-RS"/>
    </sheetNames>
    <sheetDataSet>
      <sheetData sheetId="0">
        <row r="41">
          <cell r="H41">
            <v>398</v>
          </cell>
          <cell r="I41">
            <v>786271.97</v>
          </cell>
          <cell r="P41">
            <v>15</v>
          </cell>
          <cell r="S41">
            <v>315</v>
          </cell>
          <cell r="T41">
            <v>553370.26</v>
          </cell>
        </row>
        <row r="46">
          <cell r="H46">
            <v>0</v>
          </cell>
          <cell r="I46">
            <v>0</v>
          </cell>
          <cell r="P46">
            <v>0</v>
          </cell>
          <cell r="S46">
            <v>0</v>
          </cell>
          <cell r="T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#REF"/>
    </sheetNames>
    <sheetDataSet>
      <sheetData sheetId="0">
        <row r="29">
          <cell r="D29">
            <v>9511205.348779107</v>
          </cell>
          <cell r="H29">
            <v>0</v>
          </cell>
        </row>
        <row r="35">
          <cell r="D35">
            <v>0</v>
          </cell>
          <cell r="H35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brazac Š-M-RS"/>
    </sheetNames>
    <sheetDataSet>
      <sheetData sheetId="0">
        <row r="41">
          <cell r="H41">
            <v>1428</v>
          </cell>
          <cell r="I41">
            <v>44243999.17</v>
          </cell>
          <cell r="P41">
            <v>108</v>
          </cell>
          <cell r="S41">
            <v>925</v>
          </cell>
          <cell r="T41">
            <v>12957318.59</v>
          </cell>
        </row>
        <row r="46">
          <cell r="H46">
            <v>9</v>
          </cell>
          <cell r="I46">
            <v>13821.9</v>
          </cell>
          <cell r="P46">
            <v>0</v>
          </cell>
          <cell r="S46">
            <v>8</v>
          </cell>
          <cell r="T46">
            <v>12621.9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Š-M-RS"/>
    </sheetNames>
    <sheetDataSet>
      <sheetData sheetId="0">
        <row r="41">
          <cell r="H41">
            <v>284</v>
          </cell>
          <cell r="I41">
            <v>455517.05</v>
          </cell>
          <cell r="P41">
            <v>15</v>
          </cell>
          <cell r="S41">
            <v>160</v>
          </cell>
          <cell r="T41">
            <v>218863.09</v>
          </cell>
        </row>
        <row r="46">
          <cell r="H46">
            <v>0</v>
          </cell>
          <cell r="I46">
            <v>0</v>
          </cell>
          <cell r="P46">
            <v>0</v>
          </cell>
          <cell r="S46">
            <v>0</v>
          </cell>
          <cell r="T46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Š-M-RS"/>
    </sheetNames>
    <sheetDataSet>
      <sheetData sheetId="0">
        <row r="41">
          <cell r="H41">
            <v>54</v>
          </cell>
          <cell r="I41">
            <v>64527.3</v>
          </cell>
          <cell r="P41">
            <v>2</v>
          </cell>
          <cell r="S41">
            <v>45</v>
          </cell>
          <cell r="T41">
            <v>47327.3</v>
          </cell>
        </row>
        <row r="46">
          <cell r="H46">
            <v>0</v>
          </cell>
          <cell r="I46">
            <v>0</v>
          </cell>
          <cell r="P46">
            <v>0</v>
          </cell>
          <cell r="S46">
            <v>0</v>
          </cell>
          <cell r="T46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Š-M-RS"/>
    </sheetNames>
    <sheetDataSet>
      <sheetData sheetId="0">
        <row r="41">
          <cell r="H41">
            <v>41</v>
          </cell>
          <cell r="I41">
            <v>66208.03</v>
          </cell>
          <cell r="P41">
            <v>3</v>
          </cell>
          <cell r="S41">
            <v>27</v>
          </cell>
          <cell r="T41">
            <v>59341.66</v>
          </cell>
        </row>
        <row r="46">
          <cell r="H46">
            <v>0</v>
          </cell>
          <cell r="I46">
            <v>0</v>
          </cell>
          <cell r="P46">
            <v>0</v>
          </cell>
          <cell r="S46">
            <v>0</v>
          </cell>
          <cell r="T46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zvješće PF"/>
      <sheetName val="Izvješće PD_Usporedba"/>
      <sheetName val="Izvješće PV_Usporedba"/>
      <sheetName val="Izvješće PV_Učešće"/>
      <sheetName val="Izvješće PV_Učešće 2"/>
      <sheetName val="Izvješće Prosječna premija"/>
      <sheetName val="Izvješće Š"/>
      <sheetName val="Izvješće Š po vrstama"/>
      <sheetName val="Izvješće Š_Usporedba"/>
      <sheetName val="Izvješće Prosječna šteta AO"/>
      <sheetName val="Izvješće Prijavljene Štete WEB"/>
      <sheetName val="Izvješće RiješeneŠT_WEB"/>
      <sheetName val="Izvješće PŠ_nezgoda"/>
      <sheetName val="Izvješće PŠ_zdravstveno"/>
      <sheetName val="Izvješće PŠ_kasko"/>
      <sheetName val="Izvješće PŠ_tračna"/>
      <sheetName val="Izvješće PŠ_zračne"/>
      <sheetName val="Izvješće PŠ_plovila"/>
      <sheetName val="Izvješće PŠ_robe"/>
      <sheetName val="Izvješće PŠ_imovina"/>
      <sheetName val="Izvješće PŠ_štete_imovina"/>
      <sheetName val="Izvješće PŠ_AO"/>
      <sheetName val="Izvješće PŠ_civ_zračne"/>
      <sheetName val="Izvješće PŠ_civ_brodovi"/>
      <sheetName val="Izvješće PŠ_opšta_civ_odg"/>
      <sheetName val="Izvješće PŠ_krediti"/>
      <sheetName val="Izvješće PŠ_jamstvo"/>
      <sheetName val="Izvješće PŠ_fin_gub"/>
      <sheetName val="Izvješće PŠ_pravna_zašt"/>
      <sheetName val="Izvješće PŠ_pomoć"/>
      <sheetName val="Izvješće PŠ_Životno"/>
      <sheetName val="Izvješće PŠ_Rente"/>
      <sheetName val="Izvješće PŠ_Dodatna_živ"/>
      <sheetName val="Izvješće PŠ_Druge_živ"/>
      <sheetName val="Izvješće PŠV_Usporedba_nezgoda"/>
      <sheetName val="Izvješće PŠV_Usporedba_zdravstv"/>
      <sheetName val="Izvješće PŠV_Usporedba_kasko"/>
      <sheetName val="Izvješće PŠV_Usporedba_tračna"/>
      <sheetName val="Izvješće PŠV_Usporedba_zračne"/>
      <sheetName val="Izvješće PŠV_Usporedba_plovila"/>
      <sheetName val="Izvješće PŠV_Usporedba_roba"/>
      <sheetName val="Izvješće PŠV_Usporedba_imovina"/>
      <sheetName val="Izvješće PŠV_Usporedba_imo_ost"/>
      <sheetName val="Izvješće PŠV_Usporedba_AO"/>
      <sheetName val="Izvješće PŠV_Usporedba_civ_zrač"/>
      <sheetName val="Izvješće PŠV_Usporedba_civ_brod"/>
      <sheetName val="Izvješće PŠV_Usporedba_civ_opšt"/>
      <sheetName val="Izvješće PŠV_Usporedba_krediti"/>
      <sheetName val="Izvješće PŠV_Usporedba_jamstva"/>
      <sheetName val="Izvješće PŠV_Usporedba_fin_gub"/>
      <sheetName val="Izvješće PŠV_Usporedba_pravna z"/>
      <sheetName val="Izvješće PŠV_Usporedba_pomoć"/>
      <sheetName val="Izvješće PŠV_Usporedba_životno"/>
      <sheetName val="Izvješće PŠV_Usporedba_rente"/>
      <sheetName val="Izvješće PŠV_Usporedba_živ_drug"/>
      <sheetName val="Izvješće PŠV_Usporedba_živ_dod"/>
      <sheetName val="Izvješće P_RS_Usporedba "/>
      <sheetName val="Izvješće P_RS vrste"/>
      <sheetName val="Izvješće Š_RS"/>
      <sheetName val="Prijavljene Štete vrste RS "/>
      <sheetName val="Riješene Štete vrste RS  "/>
      <sheetName val="Izvješće Š_RS Vrste"/>
      <sheetName val="Izvješće Prijav. Štete_RS_WEB"/>
      <sheetName val="Izvješće Riješene ŠT_RS_WEB"/>
      <sheetName val="Izvješće PŠD_RS"/>
      <sheetName val="Izvješće PŠD__RS_Usporedba"/>
      <sheetName val="Izvješće WP"/>
      <sheetName val="Izvješće WP_RS"/>
      <sheetName val="Izvješće WŠ"/>
    </sheetNames>
    <sheetDataSet>
      <sheetData sheetId="57">
        <row r="27">
          <cell r="D27">
            <v>3109433.6599999997</v>
          </cell>
          <cell r="F27">
            <v>539710.39</v>
          </cell>
          <cell r="H27">
            <v>2550857.36</v>
          </cell>
          <cell r="J27">
            <v>7376319.84</v>
          </cell>
          <cell r="L27">
            <v>1004425.99</v>
          </cell>
          <cell r="N27">
            <v>543181.03</v>
          </cell>
          <cell r="P27">
            <v>511721.20999999996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197710.34</v>
          </cell>
          <cell r="L33">
            <v>14033.5</v>
          </cell>
          <cell r="N33">
            <v>0</v>
          </cell>
          <cell r="P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BSO_P"/>
      <sheetName val="#REF"/>
    </sheetNames>
    <sheetDataSet>
      <sheetData sheetId="0">
        <row r="29">
          <cell r="D29">
            <v>30153304.890000004</v>
          </cell>
          <cell r="H29">
            <v>1233886.62</v>
          </cell>
        </row>
        <row r="35">
          <cell r="D35">
            <v>3432333.17</v>
          </cell>
          <cell r="H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"/>
      <sheetName val="#REF"/>
    </sheetNames>
    <sheetDataSet>
      <sheetData sheetId="0">
        <row r="29">
          <cell r="D29">
            <v>7824158.079999999</v>
          </cell>
          <cell r="H29">
            <v>366937.75</v>
          </cell>
        </row>
        <row r="35">
          <cell r="D35">
            <v>0</v>
          </cell>
          <cell r="H3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"/>
      <sheetName val="#REF"/>
    </sheetNames>
    <sheetDataSet>
      <sheetData sheetId="0">
        <row r="29">
          <cell r="D29">
            <v>28573844.42</v>
          </cell>
          <cell r="H29">
            <v>510487.68000000005</v>
          </cell>
        </row>
        <row r="35">
          <cell r="D35">
            <v>4936834.949999999</v>
          </cell>
          <cell r="H35">
            <v>57895.61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"/>
      <sheetName val="#REF"/>
    </sheetNames>
    <sheetDataSet>
      <sheetData sheetId="0">
        <row r="29">
          <cell r="D29">
            <v>32808339.849999994</v>
          </cell>
          <cell r="H29">
            <v>4003311.0000000005</v>
          </cell>
        </row>
        <row r="35">
          <cell r="D35">
            <v>0</v>
          </cell>
          <cell r="H3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"/>
      <sheetName val="#REF"/>
    </sheetNames>
    <sheetDataSet>
      <sheetData sheetId="0">
        <row r="29">
          <cell r="D29">
            <v>5266889.390000022</v>
          </cell>
          <cell r="H29">
            <v>0</v>
          </cell>
        </row>
        <row r="35">
          <cell r="D35">
            <v>15095195.199999902</v>
          </cell>
          <cell r="H3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#REF"/>
    </sheetNames>
    <sheetDataSet>
      <sheetData sheetId="0">
        <row r="29">
          <cell r="D29">
            <v>306565.38000000006</v>
          </cell>
          <cell r="H29">
            <v>144873.73999999996</v>
          </cell>
        </row>
        <row r="35">
          <cell r="D35">
            <v>15311238.779999968</v>
          </cell>
          <cell r="H35">
            <v>6137733.46999992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O55"/>
  <sheetViews>
    <sheetView tabSelected="1" zoomScalePageLayoutView="0" workbookViewId="0" topLeftCell="B4">
      <selection activeCell="O14" sqref="O14"/>
    </sheetView>
  </sheetViews>
  <sheetFormatPr defaultColWidth="9.140625" defaultRowHeight="15"/>
  <cols>
    <col min="1" max="1" width="9.140625" style="47" hidden="1" customWidth="1"/>
    <col min="2" max="2" width="6.140625" style="77" customWidth="1"/>
    <col min="3" max="3" width="19.7109375" style="77" customWidth="1"/>
    <col min="4" max="5" width="17.7109375" style="77" customWidth="1"/>
    <col min="6" max="6" width="18.8515625" style="77" customWidth="1"/>
    <col min="7" max="7" width="10.140625" style="77" customWidth="1"/>
    <col min="8" max="9" width="17.7109375" style="47" customWidth="1"/>
    <col min="10" max="10" width="18.8515625" style="47" customWidth="1"/>
    <col min="11" max="11" width="10.140625" style="78" customWidth="1"/>
    <col min="12" max="12" width="16.57421875" style="47" customWidth="1"/>
    <col min="13" max="13" width="10.57421875" style="47" customWidth="1"/>
    <col min="14" max="14" width="15.57421875" style="47" customWidth="1"/>
    <col min="15" max="16384" width="9.140625" style="47" customWidth="1"/>
  </cols>
  <sheetData>
    <row r="1" spans="2:15" ht="33" customHeight="1">
      <c r="B1" s="58"/>
      <c r="C1" s="79" t="s">
        <v>127</v>
      </c>
      <c r="D1" s="58"/>
      <c r="E1" s="58"/>
      <c r="F1" s="58"/>
      <c r="G1" s="58"/>
      <c r="H1" s="46"/>
      <c r="I1" s="46"/>
      <c r="J1" s="46"/>
      <c r="K1" s="59"/>
      <c r="L1" s="233" t="s">
        <v>121</v>
      </c>
      <c r="M1" s="233"/>
      <c r="N1" s="46"/>
      <c r="O1" s="46"/>
    </row>
    <row r="2" spans="2:15" ht="36.75" customHeight="1">
      <c r="B2" s="234" t="s">
        <v>47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46"/>
      <c r="O2" s="46"/>
    </row>
    <row r="3" spans="1:15" ht="14.25" customHeight="1">
      <c r="A3" s="60" t="s">
        <v>48</v>
      </c>
      <c r="B3" s="235" t="str">
        <f>"1.1. - "&amp;Premija!C1&amp;" godine"</f>
        <v>1.1. - 30.09.2014. godine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46"/>
      <c r="O3" s="46"/>
    </row>
    <row r="4" spans="1:15" ht="14.25" customHeight="1">
      <c r="A4" s="60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46"/>
      <c r="O4" s="46"/>
    </row>
    <row r="5" spans="1:15" ht="15.75">
      <c r="A5" s="60"/>
      <c r="B5" s="61"/>
      <c r="C5" s="61"/>
      <c r="D5" s="61"/>
      <c r="E5" s="61"/>
      <c r="F5" s="61"/>
      <c r="G5" s="61"/>
      <c r="H5" s="62"/>
      <c r="I5" s="62"/>
      <c r="J5" s="62"/>
      <c r="K5" s="63"/>
      <c r="L5" s="62"/>
      <c r="M5" s="62"/>
      <c r="N5" s="46"/>
      <c r="O5" s="46"/>
    </row>
    <row r="6" spans="1:15" s="66" customFormat="1" ht="38.25" customHeight="1">
      <c r="A6" s="64"/>
      <c r="B6" s="236" t="s">
        <v>49</v>
      </c>
      <c r="C6" s="238" t="s">
        <v>50</v>
      </c>
      <c r="D6" s="238" t="s">
        <v>51</v>
      </c>
      <c r="E6" s="238"/>
      <c r="F6" s="240"/>
      <c r="G6" s="240"/>
      <c r="H6" s="238" t="s">
        <v>52</v>
      </c>
      <c r="I6" s="238"/>
      <c r="J6" s="240"/>
      <c r="K6" s="240"/>
      <c r="L6" s="238" t="s">
        <v>53</v>
      </c>
      <c r="M6" s="241" t="s">
        <v>54</v>
      </c>
      <c r="N6" s="65"/>
      <c r="O6" s="65"/>
    </row>
    <row r="7" spans="1:15" s="69" customFormat="1" ht="38.25" customHeight="1">
      <c r="A7" s="67"/>
      <c r="B7" s="237"/>
      <c r="C7" s="239"/>
      <c r="D7" s="80" t="s">
        <v>55</v>
      </c>
      <c r="E7" s="80" t="s">
        <v>56</v>
      </c>
      <c r="F7" s="80" t="s">
        <v>53</v>
      </c>
      <c r="G7" s="81" t="s">
        <v>57</v>
      </c>
      <c r="H7" s="80" t="s">
        <v>55</v>
      </c>
      <c r="I7" s="80" t="s">
        <v>56</v>
      </c>
      <c r="J7" s="80" t="s">
        <v>53</v>
      </c>
      <c r="K7" s="82" t="s">
        <v>54</v>
      </c>
      <c r="L7" s="239"/>
      <c r="M7" s="242"/>
      <c r="N7" s="68"/>
      <c r="O7" s="68"/>
    </row>
    <row r="8" spans="1:15" s="72" customFormat="1" ht="17.25" customHeight="1">
      <c r="A8" s="70"/>
      <c r="B8" s="83">
        <v>1</v>
      </c>
      <c r="C8" s="84">
        <v>2</v>
      </c>
      <c r="D8" s="85">
        <v>3</v>
      </c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6">
        <v>10</v>
      </c>
      <c r="L8" s="84">
        <v>11</v>
      </c>
      <c r="M8" s="87">
        <v>12</v>
      </c>
      <c r="N8" s="71"/>
      <c r="O8" s="71"/>
    </row>
    <row r="9" spans="1:15" ht="31.5" customHeight="1">
      <c r="A9" s="73"/>
      <c r="B9" s="103" t="s">
        <v>58</v>
      </c>
      <c r="C9" s="104" t="s">
        <v>59</v>
      </c>
      <c r="D9" s="105">
        <f>'[3]ObrazacP-M-F'!$D$29</f>
        <v>9511205.348779107</v>
      </c>
      <c r="E9" s="105">
        <f>'[3]ObrazacP-M-F'!$H$29</f>
        <v>0</v>
      </c>
      <c r="F9" s="106">
        <f>SUM(D9+E9)</f>
        <v>9511205.348779107</v>
      </c>
      <c r="G9" s="107">
        <f>F9/F21*100</f>
        <v>4.018199363800588</v>
      </c>
      <c r="H9" s="105">
        <f>'[3]ObrazacP-M-F'!$D$35</f>
        <v>0</v>
      </c>
      <c r="I9" s="105">
        <f>'[3]ObrazacP-M-F'!$H$35</f>
        <v>0</v>
      </c>
      <c r="J9" s="108">
        <f>H9+I9</f>
        <v>0</v>
      </c>
      <c r="K9" s="107">
        <f>J9/J21*100</f>
        <v>0</v>
      </c>
      <c r="L9" s="108">
        <f>SUM(F9+J9)</f>
        <v>9511205.348779107</v>
      </c>
      <c r="M9" s="109">
        <f>L9/L21*100</f>
        <v>3.0760678586271015</v>
      </c>
      <c r="N9" s="46"/>
      <c r="O9" s="46"/>
    </row>
    <row r="10" spans="1:15" ht="31.5" customHeight="1">
      <c r="A10" s="73"/>
      <c r="B10" s="94" t="s">
        <v>60</v>
      </c>
      <c r="C10" s="95" t="s">
        <v>61</v>
      </c>
      <c r="D10" s="89">
        <f>'[4]ObrazacP-M-F'!$D$29</f>
        <v>30153304.890000004</v>
      </c>
      <c r="E10" s="89">
        <f>'[4]ObrazacP-M-F'!$H$29</f>
        <v>1233886.62</v>
      </c>
      <c r="F10" s="90">
        <f aca="true" t="shared" si="0" ref="F10:F20">SUM(D10+E10)</f>
        <v>31387191.510000005</v>
      </c>
      <c r="G10" s="91">
        <f>F10/F21*100</f>
        <v>13.2601482495758</v>
      </c>
      <c r="H10" s="89">
        <f>'[4]ObrazacP-M-F'!$D$35</f>
        <v>3432333.17</v>
      </c>
      <c r="I10" s="89">
        <f>'[4]ObrazacP-M-F'!$H$35</f>
        <v>0</v>
      </c>
      <c r="J10" s="92">
        <f aca="true" t="shared" si="1" ref="J10:J20">H10+I10</f>
        <v>3432333.17</v>
      </c>
      <c r="K10" s="91">
        <f>J10/J21*100</f>
        <v>4.7344522907253745</v>
      </c>
      <c r="L10" s="92">
        <f aca="true" t="shared" si="2" ref="L10:L20">SUM(F10+J10)</f>
        <v>34819524.68000001</v>
      </c>
      <c r="M10" s="93">
        <f>L10/L21*100</f>
        <v>11.261161629169306</v>
      </c>
      <c r="N10" s="46"/>
      <c r="O10" s="46"/>
    </row>
    <row r="11" spans="1:15" ht="31.5" customHeight="1">
      <c r="A11" s="73"/>
      <c r="B11" s="94" t="s">
        <v>62</v>
      </c>
      <c r="C11" s="95" t="s">
        <v>63</v>
      </c>
      <c r="D11" s="89">
        <f>'[5]ObrazacP-M-F'!$D$29</f>
        <v>7824158.079999999</v>
      </c>
      <c r="E11" s="89">
        <f>'[5]ObrazacP-M-F'!$H$29</f>
        <v>366937.75</v>
      </c>
      <c r="F11" s="90">
        <f t="shared" si="0"/>
        <v>8191095.829999999</v>
      </c>
      <c r="G11" s="91">
        <f>F11/F21*100</f>
        <v>3.4604926343179563</v>
      </c>
      <c r="H11" s="89">
        <f>'[5]ObrazacP-M-F'!$D$35</f>
        <v>0</v>
      </c>
      <c r="I11" s="89">
        <f>'[5]ObrazacP-M-F'!$H$35</f>
        <v>0</v>
      </c>
      <c r="J11" s="92">
        <f t="shared" si="1"/>
        <v>0</v>
      </c>
      <c r="K11" s="91">
        <f>J11/J21*100</f>
        <v>0</v>
      </c>
      <c r="L11" s="92">
        <f t="shared" si="2"/>
        <v>8191095.829999999</v>
      </c>
      <c r="M11" s="93">
        <f>L11/L21*100</f>
        <v>2.6491244469694664</v>
      </c>
      <c r="N11" s="46"/>
      <c r="O11" s="46"/>
    </row>
    <row r="12" spans="1:15" ht="31.5" customHeight="1">
      <c r="A12" s="73"/>
      <c r="B12" s="88" t="s">
        <v>64</v>
      </c>
      <c r="C12" s="95" t="s">
        <v>65</v>
      </c>
      <c r="D12" s="89">
        <f>'[6]ObrazacP-M-F'!$D$29</f>
        <v>28573844.42</v>
      </c>
      <c r="E12" s="89">
        <f>'[6]ObrazacP-M-F'!$H$29</f>
        <v>510487.68000000005</v>
      </c>
      <c r="F12" s="90">
        <f t="shared" si="0"/>
        <v>29084332.1</v>
      </c>
      <c r="G12" s="91">
        <f>F12/F21*100</f>
        <v>12.287259128075334</v>
      </c>
      <c r="H12" s="89">
        <f>'[6]ObrazacP-M-F'!$D$35</f>
        <v>4936834.949999999</v>
      </c>
      <c r="I12" s="89">
        <f>'[6]ObrazacP-M-F'!$H$35</f>
        <v>57895.61</v>
      </c>
      <c r="J12" s="92">
        <f t="shared" si="1"/>
        <v>4994730.56</v>
      </c>
      <c r="K12" s="91">
        <f>J12/J21*100</f>
        <v>6.8895740506881005</v>
      </c>
      <c r="L12" s="92">
        <f t="shared" si="2"/>
        <v>34079062.660000004</v>
      </c>
      <c r="M12" s="93">
        <f>L12/L21*100</f>
        <v>11.021684997477351</v>
      </c>
      <c r="N12" s="46"/>
      <c r="O12" s="46"/>
    </row>
    <row r="13" spans="1:15" ht="31.5" customHeight="1">
      <c r="A13" s="73"/>
      <c r="B13" s="94" t="s">
        <v>66</v>
      </c>
      <c r="C13" s="95" t="s">
        <v>67</v>
      </c>
      <c r="D13" s="89">
        <f>'[7]ObrazacP-M-F'!$D$29</f>
        <v>32808339.849999994</v>
      </c>
      <c r="E13" s="89">
        <f>'[7]ObrazacP-M-F'!$H$29</f>
        <v>4003311.0000000005</v>
      </c>
      <c r="F13" s="90">
        <f t="shared" si="0"/>
        <v>36811650.849999994</v>
      </c>
      <c r="G13" s="91">
        <f>F13/F21*100</f>
        <v>15.551819837945825</v>
      </c>
      <c r="H13" s="89">
        <f>'[7]ObrazacP-M-F'!$D$35</f>
        <v>0</v>
      </c>
      <c r="I13" s="89">
        <f>'[7]ObrazacP-M-F'!$H$35</f>
        <v>0</v>
      </c>
      <c r="J13" s="92">
        <f t="shared" si="1"/>
        <v>0</v>
      </c>
      <c r="K13" s="91">
        <f>J13/J21*100</f>
        <v>0</v>
      </c>
      <c r="L13" s="92">
        <f t="shared" si="2"/>
        <v>36811650.849999994</v>
      </c>
      <c r="M13" s="93">
        <f>L13/L21*100</f>
        <v>11.905445403638907</v>
      </c>
      <c r="N13" s="46"/>
      <c r="O13" s="46"/>
    </row>
    <row r="14" spans="1:15" ht="31.5" customHeight="1">
      <c r="A14" s="73"/>
      <c r="B14" s="94" t="s">
        <v>68</v>
      </c>
      <c r="C14" s="95" t="s">
        <v>69</v>
      </c>
      <c r="D14" s="89">
        <f>'[8]ObrazacP-M-F'!$D$29</f>
        <v>5266889.390000022</v>
      </c>
      <c r="E14" s="89">
        <f>'[8]ObrazacP-M-F'!$H$29</f>
        <v>0</v>
      </c>
      <c r="F14" s="90">
        <f t="shared" si="0"/>
        <v>5266889.390000022</v>
      </c>
      <c r="G14" s="91">
        <f>F14/F21*100</f>
        <v>2.2251030043024747</v>
      </c>
      <c r="H14" s="89">
        <f>'[8]ObrazacP-M-F'!$D$35</f>
        <v>15095195.199999902</v>
      </c>
      <c r="I14" s="89">
        <f>'[8]ObrazacP-M-F'!$H$35</f>
        <v>0</v>
      </c>
      <c r="J14" s="92">
        <f t="shared" si="1"/>
        <v>15095195.199999902</v>
      </c>
      <c r="K14" s="91">
        <f>J14/J21*100</f>
        <v>20.821836912057755</v>
      </c>
      <c r="L14" s="92">
        <f t="shared" si="2"/>
        <v>20362084.589999925</v>
      </c>
      <c r="M14" s="93">
        <f>L14/L21*100</f>
        <v>6.585406543660111</v>
      </c>
      <c r="N14" s="46"/>
      <c r="O14" s="46"/>
    </row>
    <row r="15" spans="1:15" ht="31.5" customHeight="1">
      <c r="A15" s="73"/>
      <c r="B15" s="88" t="s">
        <v>70</v>
      </c>
      <c r="C15" s="95" t="s">
        <v>73</v>
      </c>
      <c r="D15" s="89">
        <f>'[9]ObrazacP-M-F'!$D$29</f>
        <v>306565.38000000006</v>
      </c>
      <c r="E15" s="89">
        <f>'[9]ObrazacP-M-F'!$H$29</f>
        <v>144873.73999999996</v>
      </c>
      <c r="F15" s="90">
        <f t="shared" si="0"/>
        <v>451439.12</v>
      </c>
      <c r="G15" s="91">
        <f>F15/F21*100</f>
        <v>0.19071950591536174</v>
      </c>
      <c r="H15" s="89">
        <f>'[9]ObrazacP-M-F'!$D$35</f>
        <v>15311238.779999968</v>
      </c>
      <c r="I15" s="89">
        <f>'[9]ObrazacP-M-F'!$H$35</f>
        <v>6137733.46999992</v>
      </c>
      <c r="J15" s="92">
        <f t="shared" si="1"/>
        <v>21448972.24999989</v>
      </c>
      <c r="K15" s="91">
        <f>J15/J21*100</f>
        <v>29.586036894756624</v>
      </c>
      <c r="L15" s="92">
        <f t="shared" si="2"/>
        <v>21900411.36999989</v>
      </c>
      <c r="M15" s="93">
        <f>L15/L21*100</f>
        <v>7.082924722534319</v>
      </c>
      <c r="N15" s="46"/>
      <c r="O15" s="46"/>
    </row>
    <row r="16" spans="1:15" ht="31.5" customHeight="1">
      <c r="A16" s="73"/>
      <c r="B16" s="94" t="s">
        <v>71</v>
      </c>
      <c r="C16" s="95" t="s">
        <v>74</v>
      </c>
      <c r="D16" s="89">
        <f>'[10]ObrazacP-M-F'!$D$29</f>
        <v>43692178.606</v>
      </c>
      <c r="E16" s="89">
        <f>'[10]ObrazacP-M-F'!$H$29</f>
        <v>4285342.4399999995</v>
      </c>
      <c r="F16" s="90">
        <f t="shared" si="0"/>
        <v>47977521.046</v>
      </c>
      <c r="G16" s="91">
        <f>F16/F21*100</f>
        <v>20.26906553631637</v>
      </c>
      <c r="H16" s="89">
        <f>'[10]ObrazacP-M-F'!$D$35</f>
        <v>2376615.3</v>
      </c>
      <c r="I16" s="89">
        <f>'[10]ObrazacP-M-F'!$H$35</f>
        <v>0</v>
      </c>
      <c r="J16" s="92">
        <f t="shared" si="1"/>
        <v>2376615.3</v>
      </c>
      <c r="K16" s="91">
        <f>J16/J21*100</f>
        <v>3.2782283053419237</v>
      </c>
      <c r="L16" s="92">
        <f t="shared" si="2"/>
        <v>50354136.34599999</v>
      </c>
      <c r="M16" s="93">
        <f>L16/L21*100</f>
        <v>16.285290316304643</v>
      </c>
      <c r="N16" s="46"/>
      <c r="O16" s="46"/>
    </row>
    <row r="17" spans="1:15" ht="31.5" customHeight="1">
      <c r="A17" s="73"/>
      <c r="B17" s="94" t="s">
        <v>72</v>
      </c>
      <c r="C17" s="95" t="s">
        <v>107</v>
      </c>
      <c r="D17" s="89">
        <f>'[11]ObrazacP-M-F'!$D$29</f>
        <v>20949581.93</v>
      </c>
      <c r="E17" s="89">
        <f>'[11]ObrazacP-M-F'!$H$29</f>
        <v>0</v>
      </c>
      <c r="F17" s="90">
        <f t="shared" si="0"/>
        <v>20949581.93</v>
      </c>
      <c r="G17" s="91">
        <f>F17/F21*100</f>
        <v>8.8505708473448</v>
      </c>
      <c r="H17" s="89">
        <f>'[11]ObrazacP-M-F'!$D$35</f>
        <v>4913565.938999987</v>
      </c>
      <c r="I17" s="89">
        <f>'[11]ObrazacP-M-F'!$H$35</f>
        <v>0</v>
      </c>
      <c r="J17" s="92">
        <f t="shared" si="1"/>
        <v>4913565.938999987</v>
      </c>
      <c r="K17" s="91">
        <f>J17/J21*100</f>
        <v>6.7776181283498955</v>
      </c>
      <c r="L17" s="92">
        <f t="shared" si="2"/>
        <v>25863147.868999988</v>
      </c>
      <c r="M17" s="93">
        <f>L17/L21*100</f>
        <v>8.36453372263307</v>
      </c>
      <c r="N17" s="46"/>
      <c r="O17" s="46"/>
    </row>
    <row r="18" spans="1:15" ht="31.5" customHeight="1">
      <c r="A18" s="73"/>
      <c r="B18" s="88" t="s">
        <v>23</v>
      </c>
      <c r="C18" s="95" t="s">
        <v>75</v>
      </c>
      <c r="D18" s="89">
        <f>'[12]ObrazacP-M-F'!$D$29</f>
        <v>13806440.14</v>
      </c>
      <c r="E18" s="89">
        <f>'[12]ObrazacP-M-F'!$H$29</f>
        <v>3173217.9699999993</v>
      </c>
      <c r="F18" s="90">
        <f t="shared" si="0"/>
        <v>16979658.11</v>
      </c>
      <c r="G18" s="91">
        <f>F18/F21*100</f>
        <v>7.173396947413341</v>
      </c>
      <c r="H18" s="89">
        <f>'[12]ObrazacP-M-F'!$D$35</f>
        <v>17320786.970000003</v>
      </c>
      <c r="I18" s="89">
        <f>'[12]ObrazacP-M-F'!$H$35</f>
        <v>2914743.4299999997</v>
      </c>
      <c r="J18" s="92">
        <f t="shared" si="1"/>
        <v>20235530.400000002</v>
      </c>
      <c r="K18" s="91">
        <f>J18/J21*100</f>
        <v>27.91225341808032</v>
      </c>
      <c r="L18" s="92">
        <f t="shared" si="2"/>
        <v>37215188.510000005</v>
      </c>
      <c r="M18" s="93">
        <f>L18/L21*100</f>
        <v>12.0359555945298</v>
      </c>
      <c r="N18" s="46"/>
      <c r="O18" s="46"/>
    </row>
    <row r="19" spans="1:15" ht="31.5" customHeight="1">
      <c r="A19" s="73"/>
      <c r="B19" s="94" t="s">
        <v>25</v>
      </c>
      <c r="C19" s="95" t="s">
        <v>76</v>
      </c>
      <c r="D19" s="89">
        <f>'[13]ObrazacP-M-F '!$D$29</f>
        <v>16547404.379999997</v>
      </c>
      <c r="E19" s="89">
        <f>'[13]ObrazacP-M-F '!$H$29</f>
        <v>461182.05000000005</v>
      </c>
      <c r="F19" s="90">
        <f t="shared" si="0"/>
        <v>17008586.429999996</v>
      </c>
      <c r="G19" s="91">
        <f>F19/F21*100</f>
        <v>7.185618296102309</v>
      </c>
      <c r="H19" s="89">
        <f>'[13]ObrazacP-M-F '!$D$35</f>
        <v>0</v>
      </c>
      <c r="I19" s="89">
        <f>'[13]ObrazacP-M-F '!$H$35</f>
        <v>0</v>
      </c>
      <c r="J19" s="92">
        <f t="shared" si="1"/>
        <v>0</v>
      </c>
      <c r="K19" s="91">
        <f>J19/J21*100</f>
        <v>0</v>
      </c>
      <c r="L19" s="92">
        <f t="shared" si="2"/>
        <v>17008586.429999996</v>
      </c>
      <c r="M19" s="93">
        <f>L19/L21*100</f>
        <v>5.500834449412871</v>
      </c>
      <c r="N19" s="46"/>
      <c r="O19" s="46"/>
    </row>
    <row r="20" spans="1:15" ht="31.5" customHeight="1">
      <c r="A20" s="73"/>
      <c r="B20" s="110" t="s">
        <v>27</v>
      </c>
      <c r="C20" s="111" t="s">
        <v>77</v>
      </c>
      <c r="D20" s="112">
        <f>'[14]ObrazacP-M-F'!$D$29</f>
        <v>9843149.33</v>
      </c>
      <c r="E20" s="112">
        <f>'[14]ObrazacP-M-F'!$H$29</f>
        <v>3240870.94</v>
      </c>
      <c r="F20" s="113">
        <f t="shared" si="0"/>
        <v>13084020.27</v>
      </c>
      <c r="G20" s="114">
        <f>F20/F21*100</f>
        <v>5.527606648889839</v>
      </c>
      <c r="H20" s="112">
        <f>'[14]ObrazacP-M-F'!$D$35</f>
        <v>0</v>
      </c>
      <c r="I20" s="112">
        <f>'[14]ObrazacP-M-F'!$H$35</f>
        <v>0</v>
      </c>
      <c r="J20" s="115">
        <f t="shared" si="1"/>
        <v>0</v>
      </c>
      <c r="K20" s="114">
        <f>J20/J21*100</f>
        <v>0</v>
      </c>
      <c r="L20" s="115">
        <f t="shared" si="2"/>
        <v>13084020.27</v>
      </c>
      <c r="M20" s="116">
        <f>L20/L21*100</f>
        <v>4.231570315043065</v>
      </c>
      <c r="N20" s="46"/>
      <c r="O20" s="46"/>
    </row>
    <row r="21" spans="1:15" s="69" customFormat="1" ht="39.75" customHeight="1">
      <c r="A21" s="64"/>
      <c r="B21" s="96"/>
      <c r="C21" s="97" t="s">
        <v>78</v>
      </c>
      <c r="D21" s="98">
        <f>SUM(D9:D20)</f>
        <v>219283061.74477914</v>
      </c>
      <c r="E21" s="99">
        <f>SUM(E9:E20)</f>
        <v>17420110.19</v>
      </c>
      <c r="F21" s="100">
        <f>D21+E21</f>
        <v>236703171.93477914</v>
      </c>
      <c r="G21" s="101">
        <f aca="true" t="shared" si="3" ref="G21:M21">SUM(G9:G20)</f>
        <v>99.99999999999999</v>
      </c>
      <c r="H21" s="99">
        <f t="shared" si="3"/>
        <v>63386570.308999866</v>
      </c>
      <c r="I21" s="99">
        <f t="shared" si="3"/>
        <v>9110372.50999992</v>
      </c>
      <c r="J21" s="98">
        <f t="shared" si="3"/>
        <v>72496942.81899978</v>
      </c>
      <c r="K21" s="101">
        <f t="shared" si="3"/>
        <v>100</v>
      </c>
      <c r="L21" s="98">
        <f t="shared" si="3"/>
        <v>309200114.7537789</v>
      </c>
      <c r="M21" s="102">
        <f t="shared" si="3"/>
        <v>100</v>
      </c>
      <c r="N21" s="74"/>
      <c r="O21" s="68"/>
    </row>
    <row r="22" spans="1:15" ht="12.75">
      <c r="A22" s="46"/>
      <c r="B22" s="58"/>
      <c r="C22" s="46"/>
      <c r="D22" s="46"/>
      <c r="E22" s="46"/>
      <c r="F22" s="46"/>
      <c r="G22" s="46"/>
      <c r="H22" s="75"/>
      <c r="I22" s="46"/>
      <c r="J22" s="46"/>
      <c r="K22" s="59"/>
      <c r="L22" s="46"/>
      <c r="M22" s="46"/>
      <c r="N22" s="46"/>
      <c r="O22" s="46"/>
    </row>
    <row r="23" spans="1:15" ht="12.75">
      <c r="A23" s="46"/>
      <c r="B23" s="76"/>
      <c r="C23" s="58"/>
      <c r="D23" s="46"/>
      <c r="E23" s="46"/>
      <c r="F23" s="46"/>
      <c r="G23" s="46"/>
      <c r="H23" s="46"/>
      <c r="I23" s="46"/>
      <c r="J23" s="46"/>
      <c r="K23" s="59"/>
      <c r="L23" s="46"/>
      <c r="M23" s="46"/>
      <c r="N23" s="46"/>
      <c r="O23" s="46"/>
    </row>
    <row r="24" spans="1:15" ht="12.75">
      <c r="A24" s="46"/>
      <c r="B24" s="58"/>
      <c r="C24" s="58"/>
      <c r="D24" s="58"/>
      <c r="E24" s="58"/>
      <c r="F24" s="58"/>
      <c r="G24" s="58"/>
      <c r="H24" s="46"/>
      <c r="I24" s="46"/>
      <c r="J24" s="46"/>
      <c r="K24" s="59"/>
      <c r="L24" s="46"/>
      <c r="M24" s="46"/>
      <c r="N24" s="46"/>
      <c r="O24" s="46"/>
    </row>
    <row r="25" spans="1:15" ht="12.75">
      <c r="A25" s="46"/>
      <c r="B25" s="58"/>
      <c r="C25" s="58"/>
      <c r="D25" s="58"/>
      <c r="E25" s="58"/>
      <c r="F25" s="58"/>
      <c r="G25" s="58"/>
      <c r="H25" s="46"/>
      <c r="I25" s="46"/>
      <c r="J25" s="46"/>
      <c r="K25" s="59"/>
      <c r="L25" s="46"/>
      <c r="M25" s="46"/>
      <c r="N25" s="46"/>
      <c r="O25" s="46"/>
    </row>
    <row r="26" spans="1:15" ht="12.75">
      <c r="A26" s="46"/>
      <c r="B26" s="58"/>
      <c r="C26" s="58"/>
      <c r="D26" s="58"/>
      <c r="E26" s="58"/>
      <c r="F26" s="58"/>
      <c r="G26" s="58"/>
      <c r="H26" s="46"/>
      <c r="I26" s="46"/>
      <c r="J26" s="46"/>
      <c r="K26" s="59"/>
      <c r="L26" s="46"/>
      <c r="M26" s="46"/>
      <c r="N26" s="46"/>
      <c r="O26" s="46"/>
    </row>
    <row r="27" spans="1:15" ht="12.75">
      <c r="A27" s="46"/>
      <c r="B27" s="58"/>
      <c r="C27" s="58"/>
      <c r="D27" s="58"/>
      <c r="E27" s="58"/>
      <c r="F27" s="58"/>
      <c r="G27" s="58"/>
      <c r="H27" s="46"/>
      <c r="I27" s="46"/>
      <c r="J27" s="46"/>
      <c r="K27" s="59"/>
      <c r="L27" s="46"/>
      <c r="M27" s="46"/>
      <c r="N27" s="46"/>
      <c r="O27" s="46"/>
    </row>
    <row r="28" spans="1:15" ht="12.75">
      <c r="A28" s="46"/>
      <c r="B28" s="58"/>
      <c r="C28" s="58"/>
      <c r="D28" s="58"/>
      <c r="E28" s="58"/>
      <c r="F28" s="58"/>
      <c r="G28" s="58"/>
      <c r="H28" s="46"/>
      <c r="I28" s="46"/>
      <c r="J28" s="46"/>
      <c r="K28" s="59"/>
      <c r="L28" s="46"/>
      <c r="M28" s="46"/>
      <c r="N28" s="46"/>
      <c r="O28" s="46"/>
    </row>
    <row r="29" spans="1:15" ht="12.75">
      <c r="A29" s="46"/>
      <c r="B29" s="58"/>
      <c r="C29" s="58"/>
      <c r="D29" s="58"/>
      <c r="E29" s="58"/>
      <c r="F29" s="58"/>
      <c r="G29" s="58"/>
      <c r="H29" s="46"/>
      <c r="I29" s="46"/>
      <c r="J29" s="46"/>
      <c r="K29" s="59"/>
      <c r="L29" s="46"/>
      <c r="M29" s="46"/>
      <c r="N29" s="46"/>
      <c r="O29" s="46"/>
    </row>
    <row r="30" spans="1:15" ht="12.75">
      <c r="A30" s="46"/>
      <c r="B30" s="58"/>
      <c r="C30" s="58"/>
      <c r="D30" s="58"/>
      <c r="E30" s="58"/>
      <c r="F30" s="58"/>
      <c r="G30" s="58"/>
      <c r="H30" s="46"/>
      <c r="I30" s="46"/>
      <c r="J30" s="46"/>
      <c r="K30" s="59"/>
      <c r="L30" s="46"/>
      <c r="M30" s="46"/>
      <c r="N30" s="46"/>
      <c r="O30" s="46"/>
    </row>
    <row r="31" spans="1:15" ht="12.75">
      <c r="A31" s="46"/>
      <c r="B31" s="58"/>
      <c r="C31" s="58"/>
      <c r="D31" s="58"/>
      <c r="E31" s="58"/>
      <c r="F31" s="58"/>
      <c r="G31" s="58"/>
      <c r="H31" s="46"/>
      <c r="I31" s="46"/>
      <c r="J31" s="46"/>
      <c r="K31" s="59"/>
      <c r="L31" s="46"/>
      <c r="M31" s="46"/>
      <c r="N31" s="46"/>
      <c r="O31" s="46"/>
    </row>
    <row r="32" spans="1:15" ht="12.75">
      <c r="A32" s="46"/>
      <c r="B32" s="58"/>
      <c r="C32" s="58"/>
      <c r="D32" s="58"/>
      <c r="E32" s="58"/>
      <c r="F32" s="58"/>
      <c r="G32" s="58"/>
      <c r="H32" s="46"/>
      <c r="I32" s="46"/>
      <c r="J32" s="46"/>
      <c r="K32" s="59"/>
      <c r="L32" s="46"/>
      <c r="M32" s="46"/>
      <c r="N32" s="46"/>
      <c r="O32" s="46"/>
    </row>
    <row r="33" spans="1:15" ht="12.75">
      <c r="A33" s="46"/>
      <c r="B33" s="58"/>
      <c r="C33" s="58"/>
      <c r="D33" s="58"/>
      <c r="E33" s="58"/>
      <c r="F33" s="58"/>
      <c r="G33" s="58"/>
      <c r="H33" s="46"/>
      <c r="I33" s="46"/>
      <c r="J33" s="46"/>
      <c r="K33" s="59"/>
      <c r="L33" s="46"/>
      <c r="M33" s="46"/>
      <c r="N33" s="46"/>
      <c r="O33" s="46"/>
    </row>
    <row r="34" spans="1:15" ht="12.75">
      <c r="A34" s="46"/>
      <c r="B34" s="58"/>
      <c r="C34" s="58"/>
      <c r="D34" s="58"/>
      <c r="E34" s="58"/>
      <c r="F34" s="58"/>
      <c r="G34" s="58"/>
      <c r="H34" s="46"/>
      <c r="I34" s="46"/>
      <c r="J34" s="46"/>
      <c r="K34" s="59"/>
      <c r="L34" s="46"/>
      <c r="M34" s="46"/>
      <c r="N34" s="46"/>
      <c r="O34" s="46"/>
    </row>
    <row r="35" spans="1:15" ht="12.75">
      <c r="A35" s="46"/>
      <c r="B35" s="58"/>
      <c r="C35" s="58"/>
      <c r="D35" s="58"/>
      <c r="E35" s="58"/>
      <c r="F35" s="58"/>
      <c r="G35" s="58"/>
      <c r="H35" s="46"/>
      <c r="I35" s="46"/>
      <c r="J35" s="46"/>
      <c r="K35" s="59"/>
      <c r="L35" s="46"/>
      <c r="M35" s="46"/>
      <c r="N35" s="46"/>
      <c r="O35" s="46"/>
    </row>
    <row r="36" spans="1:15" ht="12.75">
      <c r="A36" s="46"/>
      <c r="B36" s="58"/>
      <c r="C36" s="58"/>
      <c r="D36" s="58"/>
      <c r="E36" s="58"/>
      <c r="F36" s="58"/>
      <c r="G36" s="58"/>
      <c r="H36" s="46"/>
      <c r="I36" s="46"/>
      <c r="J36" s="46"/>
      <c r="K36" s="59"/>
      <c r="L36" s="46"/>
      <c r="M36" s="46"/>
      <c r="N36" s="46"/>
      <c r="O36" s="46"/>
    </row>
    <row r="37" spans="1:15" ht="12.75">
      <c r="A37" s="46"/>
      <c r="B37" s="58"/>
      <c r="C37" s="58"/>
      <c r="D37" s="58"/>
      <c r="E37" s="58"/>
      <c r="F37" s="58"/>
      <c r="G37" s="58"/>
      <c r="H37" s="46"/>
      <c r="I37" s="46"/>
      <c r="J37" s="46"/>
      <c r="K37" s="59"/>
      <c r="L37" s="46"/>
      <c r="M37" s="46"/>
      <c r="N37" s="46"/>
      <c r="O37" s="46"/>
    </row>
    <row r="38" spans="1:15" ht="12.75">
      <c r="A38" s="46"/>
      <c r="B38" s="58"/>
      <c r="C38" s="58"/>
      <c r="D38" s="58"/>
      <c r="E38" s="58"/>
      <c r="F38" s="58"/>
      <c r="G38" s="58"/>
      <c r="H38" s="46"/>
      <c r="I38" s="46"/>
      <c r="J38" s="46"/>
      <c r="K38" s="59"/>
      <c r="L38" s="46"/>
      <c r="M38" s="46"/>
      <c r="N38" s="46"/>
      <c r="O38" s="46"/>
    </row>
    <row r="39" spans="1:15" ht="12.75">
      <c r="A39" s="46"/>
      <c r="B39" s="58"/>
      <c r="C39" s="58"/>
      <c r="D39" s="58"/>
      <c r="E39" s="58"/>
      <c r="F39" s="58"/>
      <c r="G39" s="58"/>
      <c r="H39" s="46"/>
      <c r="I39" s="46"/>
      <c r="J39" s="46"/>
      <c r="K39" s="59"/>
      <c r="L39" s="46"/>
      <c r="M39" s="46"/>
      <c r="N39" s="46"/>
      <c r="O39" s="46"/>
    </row>
    <row r="40" spans="1:15" ht="12.75">
      <c r="A40" s="46"/>
      <c r="B40" s="58"/>
      <c r="C40" s="58"/>
      <c r="D40" s="58"/>
      <c r="E40" s="58"/>
      <c r="F40" s="58"/>
      <c r="G40" s="58"/>
      <c r="H40" s="46"/>
      <c r="I40" s="46"/>
      <c r="J40" s="46"/>
      <c r="K40" s="59"/>
      <c r="L40" s="46"/>
      <c r="M40" s="46"/>
      <c r="N40" s="46"/>
      <c r="O40" s="46"/>
    </row>
    <row r="41" spans="1:15" ht="12.75">
      <c r="A41" s="46"/>
      <c r="B41" s="58"/>
      <c r="C41" s="58"/>
      <c r="D41" s="58"/>
      <c r="E41" s="58"/>
      <c r="F41" s="58"/>
      <c r="G41" s="58"/>
      <c r="H41" s="46"/>
      <c r="I41" s="46"/>
      <c r="J41" s="46"/>
      <c r="K41" s="59"/>
      <c r="L41" s="46"/>
      <c r="M41" s="46"/>
      <c r="N41" s="46"/>
      <c r="O41" s="46"/>
    </row>
    <row r="42" spans="1:15" ht="12.75">
      <c r="A42" s="46"/>
      <c r="B42" s="58"/>
      <c r="C42" s="58"/>
      <c r="D42" s="58"/>
      <c r="E42" s="58"/>
      <c r="F42" s="58"/>
      <c r="G42" s="58"/>
      <c r="H42" s="46"/>
      <c r="I42" s="46"/>
      <c r="J42" s="46"/>
      <c r="K42" s="59"/>
      <c r="L42" s="46"/>
      <c r="M42" s="46"/>
      <c r="N42" s="46"/>
      <c r="O42" s="46"/>
    </row>
    <row r="43" spans="1:15" ht="12.75">
      <c r="A43" s="46"/>
      <c r="B43" s="58"/>
      <c r="C43" s="58"/>
      <c r="D43" s="58"/>
      <c r="E43" s="58"/>
      <c r="F43" s="58"/>
      <c r="G43" s="58"/>
      <c r="H43" s="46"/>
      <c r="I43" s="46"/>
      <c r="J43" s="46"/>
      <c r="K43" s="59"/>
      <c r="L43" s="46"/>
      <c r="M43" s="46"/>
      <c r="N43" s="46"/>
      <c r="O43" s="46"/>
    </row>
    <row r="44" spans="1:15" ht="12.75">
      <c r="A44" s="46"/>
      <c r="B44" s="58"/>
      <c r="C44" s="58"/>
      <c r="D44" s="58"/>
      <c r="E44" s="58"/>
      <c r="F44" s="58"/>
      <c r="G44" s="58"/>
      <c r="H44" s="46"/>
      <c r="I44" s="46"/>
      <c r="J44" s="46"/>
      <c r="K44" s="59"/>
      <c r="L44" s="46"/>
      <c r="M44" s="46"/>
      <c r="N44" s="46"/>
      <c r="O44" s="46"/>
    </row>
    <row r="45" spans="1:15" ht="12.75">
      <c r="A45" s="46"/>
      <c r="B45" s="58"/>
      <c r="C45" s="58"/>
      <c r="D45" s="58"/>
      <c r="E45" s="58"/>
      <c r="F45" s="58"/>
      <c r="G45" s="58"/>
      <c r="H45" s="46"/>
      <c r="I45" s="46"/>
      <c r="J45" s="46"/>
      <c r="K45" s="59"/>
      <c r="L45" s="46"/>
      <c r="M45" s="46"/>
      <c r="N45" s="46"/>
      <c r="O45" s="46"/>
    </row>
    <row r="46" spans="1:15" ht="12.75">
      <c r="A46" s="46"/>
      <c r="B46" s="58"/>
      <c r="C46" s="58"/>
      <c r="D46" s="58"/>
      <c r="E46" s="58"/>
      <c r="F46" s="58"/>
      <c r="G46" s="58"/>
      <c r="H46" s="46"/>
      <c r="I46" s="46"/>
      <c r="J46" s="46"/>
      <c r="K46" s="59"/>
      <c r="L46" s="46"/>
      <c r="M46" s="46"/>
      <c r="N46" s="46"/>
      <c r="O46" s="46"/>
    </row>
    <row r="47" spans="1:15" ht="12.75">
      <c r="A47" s="46"/>
      <c r="B47" s="58"/>
      <c r="C47" s="58"/>
      <c r="D47" s="58"/>
      <c r="E47" s="58"/>
      <c r="F47" s="58"/>
      <c r="G47" s="58"/>
      <c r="H47" s="46"/>
      <c r="I47" s="46"/>
      <c r="J47" s="46"/>
      <c r="K47" s="59"/>
      <c r="L47" s="46"/>
      <c r="M47" s="46"/>
      <c r="N47" s="46"/>
      <c r="O47" s="46"/>
    </row>
    <row r="48" spans="1:15" ht="12.75">
      <c r="A48" s="46"/>
      <c r="B48" s="58"/>
      <c r="C48" s="58"/>
      <c r="D48" s="58"/>
      <c r="E48" s="58"/>
      <c r="F48" s="58"/>
      <c r="G48" s="58"/>
      <c r="H48" s="46"/>
      <c r="I48" s="46"/>
      <c r="J48" s="46"/>
      <c r="K48" s="59"/>
      <c r="L48" s="46"/>
      <c r="M48" s="46"/>
      <c r="N48" s="46"/>
      <c r="O48" s="46"/>
    </row>
    <row r="49" spans="1:15" ht="12.75">
      <c r="A49" s="46"/>
      <c r="B49" s="58"/>
      <c r="C49" s="58"/>
      <c r="D49" s="58"/>
      <c r="E49" s="58"/>
      <c r="F49" s="58"/>
      <c r="G49" s="58"/>
      <c r="H49" s="46"/>
      <c r="I49" s="46"/>
      <c r="J49" s="46"/>
      <c r="K49" s="59"/>
      <c r="L49" s="46"/>
      <c r="M49" s="46"/>
      <c r="N49" s="46"/>
      <c r="O49" s="46"/>
    </row>
    <row r="50" spans="1:15" ht="12.75">
      <c r="A50" s="46"/>
      <c r="B50" s="58"/>
      <c r="C50" s="58"/>
      <c r="D50" s="58"/>
      <c r="E50" s="58"/>
      <c r="F50" s="58"/>
      <c r="G50" s="58"/>
      <c r="H50" s="46"/>
      <c r="I50" s="46"/>
      <c r="J50" s="46"/>
      <c r="K50" s="59"/>
      <c r="L50" s="46"/>
      <c r="M50" s="46"/>
      <c r="N50" s="46"/>
      <c r="O50" s="46"/>
    </row>
    <row r="51" spans="1:15" ht="12.75">
      <c r="A51" s="46"/>
      <c r="B51" s="58"/>
      <c r="C51" s="58"/>
      <c r="D51" s="58"/>
      <c r="E51" s="58"/>
      <c r="F51" s="58"/>
      <c r="G51" s="58"/>
      <c r="H51" s="46"/>
      <c r="I51" s="46"/>
      <c r="J51" s="46"/>
      <c r="K51" s="59"/>
      <c r="L51" s="46"/>
      <c r="M51" s="46"/>
      <c r="N51" s="46"/>
      <c r="O51" s="46"/>
    </row>
    <row r="52" spans="1:15" ht="12.75">
      <c r="A52" s="46"/>
      <c r="B52" s="58"/>
      <c r="C52" s="58"/>
      <c r="D52" s="58"/>
      <c r="E52" s="58"/>
      <c r="F52" s="58"/>
      <c r="G52" s="58"/>
      <c r="H52" s="46"/>
      <c r="I52" s="46"/>
      <c r="J52" s="46"/>
      <c r="K52" s="59"/>
      <c r="L52" s="46"/>
      <c r="M52" s="46"/>
      <c r="N52" s="46"/>
      <c r="O52" s="46"/>
    </row>
    <row r="53" spans="1:15" ht="12.75">
      <c r="A53" s="46"/>
      <c r="B53" s="58"/>
      <c r="C53" s="58"/>
      <c r="D53" s="58"/>
      <c r="E53" s="58"/>
      <c r="F53" s="58"/>
      <c r="G53" s="58"/>
      <c r="H53" s="46"/>
      <c r="I53" s="46"/>
      <c r="J53" s="46"/>
      <c r="K53" s="59"/>
      <c r="L53" s="46"/>
      <c r="M53" s="46"/>
      <c r="N53" s="46"/>
      <c r="O53" s="46"/>
    </row>
    <row r="54" spans="1:15" ht="12.75">
      <c r="A54" s="46"/>
      <c r="B54" s="58"/>
      <c r="C54" s="58"/>
      <c r="D54" s="58"/>
      <c r="E54" s="58"/>
      <c r="F54" s="58"/>
      <c r="G54" s="58"/>
      <c r="H54" s="46"/>
      <c r="I54" s="46"/>
      <c r="J54" s="46"/>
      <c r="K54" s="59"/>
      <c r="L54" s="46"/>
      <c r="M54" s="46"/>
      <c r="N54" s="46"/>
      <c r="O54" s="46"/>
    </row>
    <row r="55" spans="2:15" ht="12.75">
      <c r="B55" s="58"/>
      <c r="C55" s="58"/>
      <c r="D55" s="58"/>
      <c r="E55" s="58"/>
      <c r="F55" s="58"/>
      <c r="G55" s="58"/>
      <c r="H55" s="46"/>
      <c r="I55" s="46"/>
      <c r="J55" s="46"/>
      <c r="K55" s="59"/>
      <c r="L55" s="46"/>
      <c r="M55" s="46"/>
      <c r="N55" s="46"/>
      <c r="O55" s="46"/>
    </row>
  </sheetData>
  <sheetProtection/>
  <mergeCells count="9">
    <mergeCell ref="L1:M1"/>
    <mergeCell ref="B2:M2"/>
    <mergeCell ref="B3:M4"/>
    <mergeCell ref="B6:B7"/>
    <mergeCell ref="C6:C7"/>
    <mergeCell ref="D6:G6"/>
    <mergeCell ref="H6:K6"/>
    <mergeCell ref="L6:L7"/>
    <mergeCell ref="M6:M7"/>
  </mergeCells>
  <printOptions horizontalCentered="1" verticalCentered="1"/>
  <pageMargins left="0.31496062992125984" right="0.31496062992125984" top="0.4330708661417323" bottom="0.2362204724409449" header="0.4330708661417323" footer="0.2362204724409449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J15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7" sqref="A7:D7"/>
    </sheetView>
  </sheetViews>
  <sheetFormatPr defaultColWidth="12.8515625" defaultRowHeight="15"/>
  <cols>
    <col min="1" max="1" width="5.421875" style="47" customWidth="1"/>
    <col min="2" max="2" width="16.28125" style="47" customWidth="1"/>
    <col min="3" max="3" width="7.00390625" style="47" customWidth="1"/>
    <col min="4" max="4" width="14.003906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341" t="s">
        <v>106</v>
      </c>
      <c r="B1" s="342"/>
      <c r="C1" s="342"/>
      <c r="D1" s="342"/>
    </row>
    <row r="2" spans="1:4" s="46" customFormat="1" ht="23.25" customHeight="1">
      <c r="A2" s="294" t="s">
        <v>102</v>
      </c>
      <c r="B2" s="295"/>
      <c r="C2" s="295"/>
      <c r="D2" s="295"/>
    </row>
    <row r="3" spans="1:6" s="46" customFormat="1" ht="18" customHeight="1">
      <c r="A3" s="272" t="str">
        <f>" od  1.1. do "&amp;Premija!C1&amp;" godine"</f>
        <v> od  1.1. do 30.09.2014. godine</v>
      </c>
      <c r="B3" s="295"/>
      <c r="C3" s="295"/>
      <c r="D3" s="295"/>
      <c r="E3" s="48"/>
      <c r="F3" s="48"/>
    </row>
    <row r="4" s="46" customFormat="1" ht="13.5" customHeight="1"/>
    <row r="5" spans="1:4" ht="17.25" customHeight="1">
      <c r="A5" s="296" t="s">
        <v>80</v>
      </c>
      <c r="B5" s="298" t="s">
        <v>50</v>
      </c>
      <c r="C5" s="298" t="s">
        <v>3</v>
      </c>
      <c r="D5" s="300" t="s">
        <v>103</v>
      </c>
    </row>
    <row r="6" spans="1:10" s="50" customFormat="1" ht="31.5" customHeight="1">
      <c r="A6" s="297"/>
      <c r="B6" s="299"/>
      <c r="C6" s="299"/>
      <c r="D6" s="301"/>
      <c r="E6" s="49"/>
      <c r="F6" s="49"/>
      <c r="G6" s="49"/>
      <c r="H6" s="49"/>
      <c r="I6" s="49"/>
      <c r="J6" s="49"/>
    </row>
    <row r="7" spans="1:10" s="50" customFormat="1" ht="15" customHeight="1">
      <c r="A7" s="177">
        <v>1</v>
      </c>
      <c r="B7" s="178">
        <v>2</v>
      </c>
      <c r="C7" s="178">
        <v>3</v>
      </c>
      <c r="D7" s="179">
        <v>4</v>
      </c>
      <c r="E7" s="49"/>
      <c r="F7" s="49"/>
      <c r="G7" s="49"/>
      <c r="H7" s="49"/>
      <c r="I7" s="49"/>
      <c r="J7" s="49"/>
    </row>
    <row r="8" spans="1:10" s="52" customFormat="1" ht="33" customHeight="1">
      <c r="A8" s="180" t="s">
        <v>58</v>
      </c>
      <c r="B8" s="181" t="s">
        <v>85</v>
      </c>
      <c r="C8" s="215">
        <f>SUM('[27]Obrazac Š-M-RS'!$P$41+'[27]Obrazac Š-M-RS'!$S$41+'[27]Obrazac Š-M-RS'!$P$46+'[27]Obrazac Š-M-RS'!$S$46)</f>
        <v>635</v>
      </c>
      <c r="D8" s="216">
        <f>SUM('[27]Obrazac Š-M-RS'!$T$41+'[27]Obrazac Š-M-RS'!$T$46)</f>
        <v>1309731.54</v>
      </c>
      <c r="E8" s="51"/>
      <c r="F8" s="51"/>
      <c r="G8" s="51"/>
      <c r="H8" s="51"/>
      <c r="I8" s="51"/>
      <c r="J8" s="51"/>
    </row>
    <row r="9" spans="1:10" s="52" customFormat="1" ht="33" customHeight="1">
      <c r="A9" s="180" t="s">
        <v>60</v>
      </c>
      <c r="B9" s="181" t="s">
        <v>86</v>
      </c>
      <c r="C9" s="215">
        <f>SUM('[28]Obrazac Š-M-RS'!$P$41+'[28]Obrazac Š-M-RS'!$S$41+'[28]Obrazac Š-M-RS'!$P$46+'[28]Obrazac Š-M-RS'!$S$46)</f>
        <v>123</v>
      </c>
      <c r="D9" s="216">
        <f>SUM('[28]Obrazac Š-M-RS'!$T$41+'[28]Obrazac Š-M-RS'!$T$46)</f>
        <v>214853.82</v>
      </c>
      <c r="E9" s="51"/>
      <c r="F9" s="51"/>
      <c r="G9" s="51"/>
      <c r="H9" s="51"/>
      <c r="I9" s="51"/>
      <c r="J9" s="51"/>
    </row>
    <row r="10" spans="1:10" s="52" customFormat="1" ht="33" customHeight="1">
      <c r="A10" s="180" t="s">
        <v>62</v>
      </c>
      <c r="B10" s="181" t="s">
        <v>87</v>
      </c>
      <c r="C10" s="215">
        <f>SUM('[29]Obrazac Š-M-RS'!$P$41+'[29]Obrazac Š-M-RS'!$S$41+'[29]Obrazac Š-M-RS'!$P$46+'[29]Obrazac Š-M-RS'!$S$46)</f>
        <v>330</v>
      </c>
      <c r="D10" s="216">
        <f>SUM('[29]Obrazac Š-M-RS'!$T$41+'[29]Obrazac Š-M-RS'!$T$46)</f>
        <v>553370.26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80" t="s">
        <v>64</v>
      </c>
      <c r="B11" s="181" t="s">
        <v>88</v>
      </c>
      <c r="C11" s="215">
        <f>SUM('[30]Obrazac Š-M-RS'!$P$41+'[30]Obrazac Š-M-RS'!$S$41+'[30]Obrazac Š-M-RS'!$P$46+'[30]Obrazac Š-M-RS'!$S$46)</f>
        <v>1041</v>
      </c>
      <c r="D11" s="216">
        <f>SUM('[30]Obrazac Š-M-RS'!$T$41+'[30]Obrazac Š-M-RS'!$T$46)</f>
        <v>12969940.49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80" t="s">
        <v>66</v>
      </c>
      <c r="B12" s="181" t="s">
        <v>104</v>
      </c>
      <c r="C12" s="215">
        <f>SUM('[31]Obrazac Š-M-RS'!$P$41+'[31]Obrazac Š-M-RS'!$S$41+'[31]Obrazac Š-M-RS'!$P$46+'[31]Obrazac Š-M-RS'!$S$46)</f>
        <v>175</v>
      </c>
      <c r="D12" s="216">
        <f>SUM('[31]Obrazac Š-M-RS'!$T$41+'[31]Obrazac Š-M-RS'!$T$46)</f>
        <v>218863.09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80" t="s">
        <v>68</v>
      </c>
      <c r="B13" s="181" t="s">
        <v>120</v>
      </c>
      <c r="C13" s="215">
        <f>SUM('[32]Obrazac Š-M-RS'!$P$41+'[32]Obrazac Š-M-RS'!$S$41+'[32]Obrazac Š-M-RS'!$P$46+'[32]Obrazac Š-M-RS'!$S$46)</f>
        <v>47</v>
      </c>
      <c r="D13" s="216">
        <f>SUM('[32]Obrazac Š-M-RS'!$T$41+'[32]Obrazac Š-M-RS'!$T$46)</f>
        <v>47327.3</v>
      </c>
      <c r="E13" s="51"/>
      <c r="F13" s="51"/>
      <c r="G13" s="51"/>
      <c r="H13" s="51"/>
      <c r="I13" s="51"/>
      <c r="J13" s="51"/>
    </row>
    <row r="14" spans="1:10" s="52" customFormat="1" ht="33" customHeight="1">
      <c r="A14" s="180">
        <v>7</v>
      </c>
      <c r="B14" s="181" t="s">
        <v>122</v>
      </c>
      <c r="C14" s="215">
        <f>SUM('[33]Obrazac Š-M-RS'!$P$41+'[33]Obrazac Š-M-RS'!$S$41+'[33]Obrazac Š-M-RS'!$P$46+'[33]Obrazac Š-M-RS'!$S$46)</f>
        <v>30</v>
      </c>
      <c r="D14" s="216">
        <f>SUM('[33]Obrazac Š-M-RS'!$T$41+'[33]Obrazac Š-M-RS'!$T$46)</f>
        <v>59341.66</v>
      </c>
      <c r="E14" s="51"/>
      <c r="F14" s="51"/>
      <c r="G14" s="51"/>
      <c r="H14" s="51"/>
      <c r="I14" s="51"/>
      <c r="J14" s="51"/>
    </row>
    <row r="15" spans="1:10" s="52" customFormat="1" ht="43.5" customHeight="1">
      <c r="A15" s="339" t="s">
        <v>105</v>
      </c>
      <c r="B15" s="340"/>
      <c r="C15" s="184">
        <f>SUM(C8:C14)</f>
        <v>2381</v>
      </c>
      <c r="D15" s="185">
        <f>SUM(D8:D14)</f>
        <v>15373428.16</v>
      </c>
      <c r="E15" s="51"/>
      <c r="F15" s="51"/>
      <c r="G15" s="51"/>
      <c r="H15" s="51"/>
      <c r="I15" s="51"/>
      <c r="J15" s="51"/>
    </row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</sheetData>
  <sheetProtection/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P54"/>
  <sheetViews>
    <sheetView zoomScale="110" zoomScaleNormal="110" zoomScalePageLayoutView="0" workbookViewId="0" topLeftCell="A7">
      <selection activeCell="A9" sqref="A9:N9"/>
    </sheetView>
  </sheetViews>
  <sheetFormatPr defaultColWidth="9.140625" defaultRowHeight="15"/>
  <cols>
    <col min="1" max="1" width="7.7109375" style="16" customWidth="1"/>
    <col min="2" max="2" width="21.28125" style="16" customWidth="1"/>
    <col min="3" max="3" width="5.28125" style="41" hidden="1" customWidth="1"/>
    <col min="4" max="4" width="11.28125" style="41" hidden="1" customWidth="1"/>
    <col min="5" max="6" width="7.421875" style="41" hidden="1" customWidth="1"/>
    <col min="7" max="7" width="7.8515625" style="41" customWidth="1"/>
    <col min="8" max="8" width="9.8515625" style="41" bestFit="1" customWidth="1"/>
    <col min="9" max="9" width="7.8515625" style="41" customWidth="1"/>
    <col min="10" max="10" width="9.28125" style="41" customWidth="1"/>
    <col min="11" max="11" width="7.421875" style="2" hidden="1" customWidth="1"/>
    <col min="12" max="12" width="11.28125" style="2" hidden="1" customWidth="1"/>
    <col min="13" max="13" width="7.8515625" style="2" customWidth="1"/>
    <col min="14" max="14" width="12.28125" style="2" customWidth="1"/>
    <col min="15" max="15" width="9.140625" style="2" customWidth="1"/>
    <col min="16" max="16384" width="9.140625" style="3" customWidth="1"/>
  </cols>
  <sheetData>
    <row r="1" spans="1:10" s="2" customFormat="1" ht="9.75" customHeight="1">
      <c r="A1" s="1"/>
      <c r="B1" s="1"/>
      <c r="C1" s="35"/>
      <c r="D1" s="35"/>
      <c r="E1" s="35"/>
      <c r="F1" s="35"/>
      <c r="G1" s="35"/>
      <c r="H1" s="35"/>
      <c r="I1" s="35"/>
      <c r="J1" s="35"/>
    </row>
    <row r="2" spans="1:14" ht="18.75" customHeight="1">
      <c r="A2" s="302"/>
      <c r="B2" s="303"/>
      <c r="C2" s="303"/>
      <c r="D2" s="303"/>
      <c r="E2" s="303"/>
      <c r="F2" s="303"/>
      <c r="G2" s="303"/>
      <c r="H2" s="303"/>
      <c r="I2" s="303"/>
      <c r="J2" s="303"/>
      <c r="M2" s="343"/>
      <c r="N2" s="343"/>
    </row>
    <row r="3" spans="1:14" s="2" customFormat="1" ht="39.75" customHeight="1">
      <c r="A3" s="267" t="str">
        <f>"Riješene štete po vrstama osiguranja za period od 1.1. do "&amp;Premija!C1&amp;" godine"</f>
        <v>Riješene štete po vrstama osiguranja za period od 1.1. do 30.09.2014. godine</v>
      </c>
      <c r="B3" s="267"/>
      <c r="C3" s="267"/>
      <c r="D3" s="267"/>
      <c r="E3" s="267"/>
      <c r="F3" s="267"/>
      <c r="G3" s="267"/>
      <c r="H3" s="267"/>
      <c r="I3" s="344"/>
      <c r="J3" s="344"/>
      <c r="K3" s="344"/>
      <c r="L3" s="344"/>
      <c r="M3" s="344"/>
      <c r="N3" s="344"/>
    </row>
    <row r="4" spans="1:10" s="2" customFormat="1" ht="9.75" customHeight="1">
      <c r="A4" s="4"/>
      <c r="B4" s="4"/>
      <c r="C4" s="4"/>
      <c r="D4" s="4"/>
      <c r="E4" s="4"/>
      <c r="F4" s="53"/>
      <c r="G4" s="53"/>
      <c r="H4" s="54"/>
      <c r="I4" s="53"/>
      <c r="J4" s="54"/>
    </row>
    <row r="5" spans="1:14" s="5" customFormat="1" ht="15" customHeight="1">
      <c r="A5" s="305" t="s">
        <v>0</v>
      </c>
      <c r="B5" s="261" t="s">
        <v>1</v>
      </c>
      <c r="C5" s="217"/>
      <c r="D5" s="217"/>
      <c r="E5" s="217"/>
      <c r="F5" s="217"/>
      <c r="G5" s="307" t="s">
        <v>108</v>
      </c>
      <c r="H5" s="307"/>
      <c r="I5" s="307" t="s">
        <v>56</v>
      </c>
      <c r="J5" s="307"/>
      <c r="K5" s="218" t="s">
        <v>92</v>
      </c>
      <c r="L5" s="218"/>
      <c r="M5" s="307" t="s">
        <v>118</v>
      </c>
      <c r="N5" s="348"/>
    </row>
    <row r="6" spans="1:15" s="6" customFormat="1" ht="15" customHeight="1">
      <c r="A6" s="306"/>
      <c r="B6" s="262"/>
      <c r="C6" s="310" t="s">
        <v>2</v>
      </c>
      <c r="D6" s="310"/>
      <c r="E6" s="189" t="s">
        <v>108</v>
      </c>
      <c r="F6" s="189"/>
      <c r="G6" s="349"/>
      <c r="H6" s="349"/>
      <c r="I6" s="349"/>
      <c r="J6" s="349"/>
      <c r="K6" s="219"/>
      <c r="L6" s="219"/>
      <c r="M6" s="349"/>
      <c r="N6" s="350"/>
      <c r="O6" s="5"/>
    </row>
    <row r="7" spans="1:15" s="6" customFormat="1" ht="15" customHeight="1">
      <c r="A7" s="306"/>
      <c r="B7" s="262"/>
      <c r="C7" s="310"/>
      <c r="D7" s="310"/>
      <c r="E7" s="310" t="s">
        <v>3</v>
      </c>
      <c r="F7" s="313"/>
      <c r="G7" s="313"/>
      <c r="H7" s="262" t="s">
        <v>4</v>
      </c>
      <c r="I7" s="345" t="s">
        <v>3</v>
      </c>
      <c r="J7" s="262" t="s">
        <v>103</v>
      </c>
      <c r="K7" s="219"/>
      <c r="L7" s="219"/>
      <c r="M7" s="345" t="s">
        <v>3</v>
      </c>
      <c r="N7" s="347" t="s">
        <v>103</v>
      </c>
      <c r="O7" s="5"/>
    </row>
    <row r="8" spans="1:16" s="6" customFormat="1" ht="23.25" customHeight="1">
      <c r="A8" s="306"/>
      <c r="B8" s="262"/>
      <c r="C8" s="136" t="s">
        <v>3</v>
      </c>
      <c r="D8" s="136" t="s">
        <v>4</v>
      </c>
      <c r="E8" s="349"/>
      <c r="F8" s="349"/>
      <c r="G8" s="349"/>
      <c r="H8" s="262"/>
      <c r="I8" s="346"/>
      <c r="J8" s="262"/>
      <c r="K8" s="136" t="s">
        <v>3</v>
      </c>
      <c r="L8" s="136" t="s">
        <v>4</v>
      </c>
      <c r="M8" s="346"/>
      <c r="N8" s="347"/>
      <c r="O8" s="5"/>
      <c r="P8" s="7"/>
    </row>
    <row r="9" spans="1:15" s="9" customFormat="1" ht="14.25" customHeight="1">
      <c r="A9" s="156">
        <v>1</v>
      </c>
      <c r="B9" s="157">
        <v>2</v>
      </c>
      <c r="C9" s="229">
        <v>3</v>
      </c>
      <c r="D9" s="229">
        <v>4</v>
      </c>
      <c r="E9" s="229">
        <v>5</v>
      </c>
      <c r="F9" s="229">
        <v>6</v>
      </c>
      <c r="G9" s="229">
        <v>3</v>
      </c>
      <c r="H9" s="229">
        <v>4</v>
      </c>
      <c r="I9" s="230">
        <v>5</v>
      </c>
      <c r="J9" s="230">
        <v>6</v>
      </c>
      <c r="K9" s="230">
        <v>15</v>
      </c>
      <c r="L9" s="230">
        <v>16</v>
      </c>
      <c r="M9" s="230">
        <v>7</v>
      </c>
      <c r="N9" s="231">
        <v>8</v>
      </c>
      <c r="O9" s="8"/>
    </row>
    <row r="10" spans="1:14" ht="12.75" customHeight="1">
      <c r="A10" s="137" t="s">
        <v>5</v>
      </c>
      <c r="B10" s="192" t="s">
        <v>6</v>
      </c>
      <c r="C10" s="220" t="e">
        <f>#REF!+#REF!+#REF!+#REF!+#REF!+#REF!+#REF!+#REF!+#REF!+#REF!+#REF!+#REF!+#REF!+#REF!</f>
        <v>#REF!</v>
      </c>
      <c r="D10" s="196" t="e">
        <f>#REF!+#REF!+#REF!+#REF!+#REF!+#REF!+#REF!+#REF!+#REF!+#REF!+#REF!+#REF!+#REF!+#REF!</f>
        <v>#REF!</v>
      </c>
      <c r="E10" s="195" t="e">
        <f>#REF!+#REF!+#REF!+#REF!+#REF!+#REF!+#REF!+#REF!+#REF!+#REF!+#REF!+#REF!+#REF!+#REF!</f>
        <v>#REF!</v>
      </c>
      <c r="F10" s="195" t="e">
        <f>#REF!+#REF!+#REF!+#REF!+#REF!+#REF!+#REF!+#REF!+#REF!+#REF!+#REF!+#REF!+#REF!+#REF!</f>
        <v>#REF!</v>
      </c>
      <c r="G10" s="193">
        <f>'[15]Obrazac S-M-F'!G10+'[16]Obrazac S-M-F'!G10+'[17]Obrazac S-M-F'!G10+'[18]Obrazac S-M-F'!G10+'[19]Obrazac S-M-F'!G10+'[20]Obrazac S-M-F'!G10+'[21]Obrazac S-M-F'!G10+'[25]Obrazac S-M-F'!G10+'[22]Obrazac S-M-F'!G10+'[23]Obrazac S-M-F'!G10+'[24]Obrazac S-M-F'!G10+'[26]Obrazac S-M-F'!G10</f>
        <v>10059</v>
      </c>
      <c r="H10" s="194">
        <f>'[15]Obrazac S-M-F'!H10+'[16]Obrazac S-M-F'!H10+'[17]Obrazac S-M-F'!H10+'[18]Obrazac S-M-F'!H10+'[19]Obrazac S-M-F'!H10+'[20]Obrazac S-M-F'!H10+'[21]Obrazac S-M-F'!H10+'[25]Obrazac S-M-F'!H10+'[22]Obrazac S-M-F'!H10+'[23]Obrazac S-M-F'!H10+'[24]Obrazac S-M-F'!H10+'[26]Obrazac S-M-F'!H10</f>
        <v>11351269.96</v>
      </c>
      <c r="I10" s="193">
        <f>'[15]Obrazac S-M-F'!M10+'[16]Obrazac S-M-F'!M10+'[17]Obrazac S-M-F'!M10+'[18]Obrazac S-M-F'!M10+'[19]Obrazac S-M-F'!M10+'[20]Obrazac S-M-F'!M10+'[21]Obrazac S-M-F'!M10+'[25]Obrazac S-M-F'!M10+'[22]Obrazac S-M-F'!M10+'[23]Obrazac S-M-F'!M10+'[24]Obrazac S-M-F'!M10+'[26]Obrazac S-M-F'!M10</f>
        <v>733</v>
      </c>
      <c r="J10" s="194">
        <f>'[15]Obrazac S-M-F'!N10+'[16]Obrazac S-M-F'!N10+'[17]Obrazac S-M-F'!N10+'[18]Obrazac S-M-F'!N10+'[19]Obrazac S-M-F'!N10+'[20]Obrazac S-M-F'!N10+'[21]Obrazac S-M-F'!N10+'[25]Obrazac S-M-F'!N10+'[22]Obrazac S-M-F'!N10+'[23]Obrazac S-M-F'!N10+'[24]Obrazac S-M-F'!N10+'[26]Obrazac S-M-F'!N10</f>
        <v>416696.4400000002</v>
      </c>
      <c r="K10" s="197" t="e">
        <f>C10+#REF!</f>
        <v>#REF!</v>
      </c>
      <c r="L10" s="196" t="e">
        <f>D10+#REF!</f>
        <v>#REF!</v>
      </c>
      <c r="M10" s="197">
        <f aca="true" t="shared" si="0" ref="M10:M27">G10+I10</f>
        <v>10792</v>
      </c>
      <c r="N10" s="198">
        <f aca="true" t="shared" si="1" ref="N10:N27">H10+J10</f>
        <v>11767966.4</v>
      </c>
    </row>
    <row r="11" spans="1:14" ht="12.75" customHeight="1">
      <c r="A11" s="141" t="s">
        <v>7</v>
      </c>
      <c r="B11" s="199" t="s">
        <v>8</v>
      </c>
      <c r="C11" s="220" t="e">
        <f>#REF!+#REF!+#REF!+#REF!+#REF!+#REF!+#REF!+#REF!+#REF!+#REF!+#REF!+#REF!+#REF!+#REF!</f>
        <v>#REF!</v>
      </c>
      <c r="D11" s="196" t="e">
        <f>#REF!+#REF!+#REF!+#REF!+#REF!+#REF!+#REF!+#REF!+#REF!+#REF!+#REF!+#REF!+#REF!+#REF!</f>
        <v>#REF!</v>
      </c>
      <c r="E11" s="195" t="e">
        <f>#REF!+#REF!+#REF!+#REF!+#REF!+#REF!+#REF!+#REF!+#REF!+#REF!+#REF!+#REF!+#REF!+#REF!</f>
        <v>#REF!</v>
      </c>
      <c r="F11" s="195" t="e">
        <f>#REF!+#REF!+#REF!+#REF!+#REF!+#REF!+#REF!+#REF!+#REF!+#REF!+#REF!+#REF!+#REF!+#REF!</f>
        <v>#REF!</v>
      </c>
      <c r="G11" s="193">
        <f>'[15]Obrazac S-M-F'!G11+'[16]Obrazac S-M-F'!G11+'[17]Obrazac S-M-F'!G11+'[18]Obrazac S-M-F'!G11+'[19]Obrazac S-M-F'!G11+'[20]Obrazac S-M-F'!G11+'[21]Obrazac S-M-F'!G11+'[25]Obrazac S-M-F'!G11+'[22]Obrazac S-M-F'!G11+'[23]Obrazac S-M-F'!G11+'[24]Obrazac S-M-F'!G11+'[26]Obrazac S-M-F'!G11</f>
        <v>1971</v>
      </c>
      <c r="H11" s="194">
        <f>'[15]Obrazac S-M-F'!H11+'[16]Obrazac S-M-F'!H11+'[17]Obrazac S-M-F'!H11+'[18]Obrazac S-M-F'!H11+'[19]Obrazac S-M-F'!H11+'[20]Obrazac S-M-F'!H11+'[21]Obrazac S-M-F'!H11+'[25]Obrazac S-M-F'!H11+'[22]Obrazac S-M-F'!H11+'[23]Obrazac S-M-F'!H11+'[24]Obrazac S-M-F'!H11+'[26]Obrazac S-M-F'!H11</f>
        <v>703655.1400000001</v>
      </c>
      <c r="I11" s="193">
        <f>'[15]Obrazac S-M-F'!M11+'[16]Obrazac S-M-F'!M11+'[17]Obrazac S-M-F'!M11+'[18]Obrazac S-M-F'!M11+'[19]Obrazac S-M-F'!M11+'[20]Obrazac S-M-F'!M11+'[21]Obrazac S-M-F'!M11+'[25]Obrazac S-M-F'!M11+'[22]Obrazac S-M-F'!M11+'[23]Obrazac S-M-F'!M11+'[24]Obrazac S-M-F'!M11+'[26]Obrazac S-M-F'!M11</f>
        <v>111</v>
      </c>
      <c r="J11" s="194">
        <f>'[15]Obrazac S-M-F'!N11+'[16]Obrazac S-M-F'!N11+'[17]Obrazac S-M-F'!N11+'[18]Obrazac S-M-F'!N11+'[19]Obrazac S-M-F'!N11+'[20]Obrazac S-M-F'!N11+'[21]Obrazac S-M-F'!N11+'[25]Obrazac S-M-F'!N11+'[22]Obrazac S-M-F'!N11+'[23]Obrazac S-M-F'!N11+'[24]Obrazac S-M-F'!N11+'[26]Obrazac S-M-F'!N11</f>
        <v>27370.6</v>
      </c>
      <c r="K11" s="197" t="e">
        <f>C11+#REF!</f>
        <v>#REF!</v>
      </c>
      <c r="L11" s="196" t="e">
        <f>D11+#REF!</f>
        <v>#REF!</v>
      </c>
      <c r="M11" s="197">
        <f t="shared" si="0"/>
        <v>2082</v>
      </c>
      <c r="N11" s="198">
        <f t="shared" si="1"/>
        <v>731025.7400000001</v>
      </c>
    </row>
    <row r="12" spans="1:14" ht="12.75" customHeight="1">
      <c r="A12" s="137" t="s">
        <v>9</v>
      </c>
      <c r="B12" s="199" t="s">
        <v>10</v>
      </c>
      <c r="C12" s="220" t="e">
        <f>#REF!+#REF!+#REF!+#REF!+#REF!+#REF!+#REF!+#REF!+#REF!+#REF!+#REF!+#REF!+#REF!+#REF!</f>
        <v>#REF!</v>
      </c>
      <c r="D12" s="196" t="e">
        <f>#REF!+#REF!+#REF!+#REF!+#REF!+#REF!+#REF!+#REF!+#REF!+#REF!+#REF!+#REF!+#REF!+#REF!</f>
        <v>#REF!</v>
      </c>
      <c r="E12" s="195" t="e">
        <f>#REF!+#REF!+#REF!+#REF!+#REF!+#REF!+#REF!+#REF!+#REF!+#REF!+#REF!+#REF!+#REF!+#REF!</f>
        <v>#REF!</v>
      </c>
      <c r="F12" s="195" t="e">
        <f>#REF!+#REF!+#REF!+#REF!+#REF!+#REF!+#REF!+#REF!+#REF!+#REF!+#REF!+#REF!+#REF!+#REF!</f>
        <v>#REF!</v>
      </c>
      <c r="G12" s="193">
        <f>'[15]Obrazac S-M-F'!G12+'[16]Obrazac S-M-F'!G12+'[17]Obrazac S-M-F'!G12+'[18]Obrazac S-M-F'!G12+'[19]Obrazac S-M-F'!G12+'[20]Obrazac S-M-F'!G12+'[21]Obrazac S-M-F'!G12+'[25]Obrazac S-M-F'!G12+'[22]Obrazac S-M-F'!G12+'[23]Obrazac S-M-F'!G12+'[24]Obrazac S-M-F'!G12+'[26]Obrazac S-M-F'!G12</f>
        <v>13240</v>
      </c>
      <c r="H12" s="194">
        <f>'[15]Obrazac S-M-F'!H12+'[16]Obrazac S-M-F'!H12+'[17]Obrazac S-M-F'!H12+'[18]Obrazac S-M-F'!H12+'[19]Obrazac S-M-F'!H12+'[20]Obrazac S-M-F'!H12+'[21]Obrazac S-M-F'!H12+'[25]Obrazac S-M-F'!H12+'[22]Obrazac S-M-F'!H12+'[23]Obrazac S-M-F'!H12+'[24]Obrazac S-M-F'!H12+'[26]Obrazac S-M-F'!H12</f>
        <v>22792415.299999997</v>
      </c>
      <c r="I12" s="193">
        <f>'[15]Obrazac S-M-F'!M12+'[16]Obrazac S-M-F'!M12+'[17]Obrazac S-M-F'!M12+'[18]Obrazac S-M-F'!M12+'[19]Obrazac S-M-F'!M12+'[20]Obrazac S-M-F'!M12+'[21]Obrazac S-M-F'!M12+'[25]Obrazac S-M-F'!M12+'[22]Obrazac S-M-F'!M12+'[23]Obrazac S-M-F'!M12+'[24]Obrazac S-M-F'!M12+'[26]Obrazac S-M-F'!M12</f>
        <v>897</v>
      </c>
      <c r="J12" s="194">
        <f>'[15]Obrazac S-M-F'!N12+'[16]Obrazac S-M-F'!N12+'[17]Obrazac S-M-F'!N12+'[18]Obrazac S-M-F'!N12+'[19]Obrazac S-M-F'!N12+'[20]Obrazac S-M-F'!N12+'[21]Obrazac S-M-F'!N12+'[25]Obrazac S-M-F'!N12+'[22]Obrazac S-M-F'!N12+'[23]Obrazac S-M-F'!N12+'[24]Obrazac S-M-F'!N12+'[26]Obrazac S-M-F'!N12</f>
        <v>1885008.8599999999</v>
      </c>
      <c r="K12" s="197" t="e">
        <f>C12+#REF!</f>
        <v>#REF!</v>
      </c>
      <c r="L12" s="196" t="e">
        <f>D12+#REF!</f>
        <v>#REF!</v>
      </c>
      <c r="M12" s="197">
        <f t="shared" si="0"/>
        <v>14137</v>
      </c>
      <c r="N12" s="198">
        <f t="shared" si="1"/>
        <v>24677424.159999996</v>
      </c>
    </row>
    <row r="13" spans="1:14" ht="12.75" customHeight="1">
      <c r="A13" s="141" t="s">
        <v>11</v>
      </c>
      <c r="B13" s="199" t="s">
        <v>12</v>
      </c>
      <c r="C13" s="220" t="e">
        <f>#REF!+#REF!+#REF!+#REF!+#REF!+#REF!+#REF!+#REF!+#REF!+#REF!+#REF!+#REF!+#REF!+#REF!</f>
        <v>#REF!</v>
      </c>
      <c r="D13" s="196" t="e">
        <f>#REF!+#REF!+#REF!+#REF!+#REF!+#REF!+#REF!+#REF!+#REF!+#REF!+#REF!+#REF!+#REF!+#REF!</f>
        <v>#REF!</v>
      </c>
      <c r="E13" s="195" t="e">
        <f>#REF!+#REF!+#REF!+#REF!+#REF!+#REF!+#REF!+#REF!+#REF!+#REF!+#REF!+#REF!+#REF!+#REF!</f>
        <v>#REF!</v>
      </c>
      <c r="F13" s="195" t="e">
        <f>#REF!+#REF!+#REF!+#REF!+#REF!+#REF!+#REF!+#REF!+#REF!+#REF!+#REF!+#REF!+#REF!+#REF!</f>
        <v>#REF!</v>
      </c>
      <c r="G13" s="193">
        <f>'[15]Obrazac S-M-F'!G13+'[16]Obrazac S-M-F'!G13+'[17]Obrazac S-M-F'!G13+'[18]Obrazac S-M-F'!G13+'[19]Obrazac S-M-F'!G13+'[20]Obrazac S-M-F'!G13+'[21]Obrazac S-M-F'!G13+'[25]Obrazac S-M-F'!G13+'[22]Obrazac S-M-F'!G13+'[23]Obrazac S-M-F'!G13+'[24]Obrazac S-M-F'!G13+'[26]Obrazac S-M-F'!G13</f>
        <v>0</v>
      </c>
      <c r="H13" s="194">
        <f>'[15]Obrazac S-M-F'!H13+'[16]Obrazac S-M-F'!H13+'[17]Obrazac S-M-F'!H13+'[18]Obrazac S-M-F'!H13+'[19]Obrazac S-M-F'!H13+'[20]Obrazac S-M-F'!H13+'[21]Obrazac S-M-F'!H13+'[25]Obrazac S-M-F'!H13+'[22]Obrazac S-M-F'!H13+'[23]Obrazac S-M-F'!H13+'[24]Obrazac S-M-F'!H13+'[26]Obrazac S-M-F'!H13</f>
        <v>0</v>
      </c>
      <c r="I13" s="193">
        <f>'[15]Obrazac S-M-F'!M13+'[16]Obrazac S-M-F'!M13+'[17]Obrazac S-M-F'!M13+'[18]Obrazac S-M-F'!M13+'[19]Obrazac S-M-F'!M13+'[20]Obrazac S-M-F'!M13+'[21]Obrazac S-M-F'!M13+'[25]Obrazac S-M-F'!M13+'[22]Obrazac S-M-F'!M13+'[23]Obrazac S-M-F'!M13+'[24]Obrazac S-M-F'!M13+'[26]Obrazac S-M-F'!M13</f>
        <v>0</v>
      </c>
      <c r="J13" s="194">
        <f>'[15]Obrazac S-M-F'!N13+'[16]Obrazac S-M-F'!N13+'[17]Obrazac S-M-F'!N13+'[18]Obrazac S-M-F'!N13+'[19]Obrazac S-M-F'!N13+'[20]Obrazac S-M-F'!N13+'[21]Obrazac S-M-F'!N13+'[25]Obrazac S-M-F'!N13+'[22]Obrazac S-M-F'!N13+'[23]Obrazac S-M-F'!N13+'[24]Obrazac S-M-F'!N13+'[26]Obrazac S-M-F'!N13</f>
        <v>0</v>
      </c>
      <c r="K13" s="197" t="e">
        <f>C13+#REF!</f>
        <v>#REF!</v>
      </c>
      <c r="L13" s="196" t="e">
        <f>D13+#REF!</f>
        <v>#REF!</v>
      </c>
      <c r="M13" s="197">
        <f t="shared" si="0"/>
        <v>0</v>
      </c>
      <c r="N13" s="198">
        <f t="shared" si="1"/>
        <v>0</v>
      </c>
    </row>
    <row r="14" spans="1:14" ht="12.75" customHeight="1">
      <c r="A14" s="137" t="s">
        <v>13</v>
      </c>
      <c r="B14" s="199" t="s">
        <v>14</v>
      </c>
      <c r="C14" s="220" t="e">
        <f>#REF!+#REF!+#REF!+#REF!+#REF!+#REF!+#REF!+#REF!+#REF!+#REF!+#REF!+#REF!+#REF!+#REF!</f>
        <v>#REF!</v>
      </c>
      <c r="D14" s="196" t="e">
        <f>#REF!+#REF!+#REF!+#REF!+#REF!+#REF!+#REF!+#REF!+#REF!+#REF!+#REF!+#REF!+#REF!+#REF!</f>
        <v>#REF!</v>
      </c>
      <c r="E14" s="195" t="e">
        <f>#REF!+#REF!+#REF!+#REF!+#REF!+#REF!+#REF!+#REF!+#REF!+#REF!+#REF!+#REF!+#REF!+#REF!</f>
        <v>#REF!</v>
      </c>
      <c r="F14" s="195" t="e">
        <f>#REF!+#REF!+#REF!+#REF!+#REF!+#REF!+#REF!+#REF!+#REF!+#REF!+#REF!+#REF!+#REF!+#REF!</f>
        <v>#REF!</v>
      </c>
      <c r="G14" s="193">
        <f>'[15]Obrazac S-M-F'!G14+'[16]Obrazac S-M-F'!G14+'[17]Obrazac S-M-F'!G14+'[18]Obrazac S-M-F'!G14+'[19]Obrazac S-M-F'!G14+'[20]Obrazac S-M-F'!G14+'[21]Obrazac S-M-F'!G14+'[25]Obrazac S-M-F'!G14+'[22]Obrazac S-M-F'!G14+'[23]Obrazac S-M-F'!G14+'[24]Obrazac S-M-F'!G14+'[26]Obrazac S-M-F'!G14</f>
        <v>1</v>
      </c>
      <c r="H14" s="194">
        <f>'[15]Obrazac S-M-F'!H14+'[16]Obrazac S-M-F'!H14+'[17]Obrazac S-M-F'!H14+'[18]Obrazac S-M-F'!H14+'[19]Obrazac S-M-F'!H14+'[20]Obrazac S-M-F'!H14+'[21]Obrazac S-M-F'!H14+'[25]Obrazac S-M-F'!H14+'[22]Obrazac S-M-F'!H14+'[23]Obrazac S-M-F'!H14+'[24]Obrazac S-M-F'!H14+'[26]Obrazac S-M-F'!H14</f>
        <v>43196.48</v>
      </c>
      <c r="I14" s="193">
        <f>'[15]Obrazac S-M-F'!M14+'[16]Obrazac S-M-F'!M14+'[17]Obrazac S-M-F'!M14+'[18]Obrazac S-M-F'!M14+'[19]Obrazac S-M-F'!M14+'[20]Obrazac S-M-F'!M14+'[21]Obrazac S-M-F'!M14+'[25]Obrazac S-M-F'!M14+'[22]Obrazac S-M-F'!M14+'[23]Obrazac S-M-F'!M14+'[24]Obrazac S-M-F'!M14+'[26]Obrazac S-M-F'!M14</f>
        <v>0</v>
      </c>
      <c r="J14" s="194">
        <f>'[15]Obrazac S-M-F'!N14+'[16]Obrazac S-M-F'!N14+'[17]Obrazac S-M-F'!N14+'[18]Obrazac S-M-F'!N14+'[19]Obrazac S-M-F'!N14+'[20]Obrazac S-M-F'!N14+'[21]Obrazac S-M-F'!N14+'[25]Obrazac S-M-F'!N14+'[22]Obrazac S-M-F'!N14+'[23]Obrazac S-M-F'!N14+'[24]Obrazac S-M-F'!N14+'[26]Obrazac S-M-F'!N14</f>
        <v>0</v>
      </c>
      <c r="K14" s="197" t="e">
        <f>C14+#REF!</f>
        <v>#REF!</v>
      </c>
      <c r="L14" s="196" t="e">
        <f>D14+#REF!</f>
        <v>#REF!</v>
      </c>
      <c r="M14" s="197">
        <f t="shared" si="0"/>
        <v>1</v>
      </c>
      <c r="N14" s="198">
        <f t="shared" si="1"/>
        <v>43196.48</v>
      </c>
    </row>
    <row r="15" spans="1:14" ht="12.75" customHeight="1">
      <c r="A15" s="141" t="s">
        <v>15</v>
      </c>
      <c r="B15" s="199" t="s">
        <v>16</v>
      </c>
      <c r="C15" s="220" t="e">
        <f>#REF!+#REF!+#REF!+#REF!+#REF!+#REF!+#REF!+#REF!+#REF!+#REF!+#REF!+#REF!+#REF!+#REF!</f>
        <v>#REF!</v>
      </c>
      <c r="D15" s="196" t="e">
        <f>#REF!+#REF!+#REF!+#REF!+#REF!+#REF!+#REF!+#REF!+#REF!+#REF!+#REF!+#REF!+#REF!+#REF!</f>
        <v>#REF!</v>
      </c>
      <c r="E15" s="195" t="e">
        <f>#REF!+#REF!+#REF!+#REF!+#REF!+#REF!+#REF!+#REF!+#REF!+#REF!+#REF!+#REF!+#REF!+#REF!</f>
        <v>#REF!</v>
      </c>
      <c r="F15" s="195" t="e">
        <f>#REF!+#REF!+#REF!+#REF!+#REF!+#REF!+#REF!+#REF!+#REF!+#REF!+#REF!+#REF!+#REF!+#REF!</f>
        <v>#REF!</v>
      </c>
      <c r="G15" s="193">
        <f>'[15]Obrazac S-M-F'!G15+'[16]Obrazac S-M-F'!G15+'[17]Obrazac S-M-F'!G15+'[18]Obrazac S-M-F'!G15+'[19]Obrazac S-M-F'!G15+'[20]Obrazac S-M-F'!G15+'[21]Obrazac S-M-F'!G15+'[25]Obrazac S-M-F'!G15+'[22]Obrazac S-M-F'!G15+'[23]Obrazac S-M-F'!G15+'[24]Obrazac S-M-F'!G15+'[26]Obrazac S-M-F'!G15</f>
        <v>0</v>
      </c>
      <c r="H15" s="194">
        <f>'[15]Obrazac S-M-F'!H15+'[16]Obrazac S-M-F'!H15+'[17]Obrazac S-M-F'!H15+'[18]Obrazac S-M-F'!H15+'[19]Obrazac S-M-F'!H15+'[20]Obrazac S-M-F'!H15+'[21]Obrazac S-M-F'!H15+'[25]Obrazac S-M-F'!H15+'[22]Obrazac S-M-F'!H15+'[23]Obrazac S-M-F'!H15+'[24]Obrazac S-M-F'!H15+'[26]Obrazac S-M-F'!H15</f>
        <v>0</v>
      </c>
      <c r="I15" s="193">
        <f>'[15]Obrazac S-M-F'!M15+'[16]Obrazac S-M-F'!M15+'[17]Obrazac S-M-F'!M15+'[18]Obrazac S-M-F'!M15+'[19]Obrazac S-M-F'!M15+'[20]Obrazac S-M-F'!M15+'[21]Obrazac S-M-F'!M15+'[25]Obrazac S-M-F'!M15+'[22]Obrazac S-M-F'!M15+'[23]Obrazac S-M-F'!M15+'[24]Obrazac S-M-F'!M15+'[26]Obrazac S-M-F'!M15</f>
        <v>0</v>
      </c>
      <c r="J15" s="194">
        <f>'[15]Obrazac S-M-F'!N15+'[16]Obrazac S-M-F'!N15+'[17]Obrazac S-M-F'!N15+'[18]Obrazac S-M-F'!N15+'[19]Obrazac S-M-F'!N15+'[20]Obrazac S-M-F'!N15+'[21]Obrazac S-M-F'!N15+'[25]Obrazac S-M-F'!N15+'[22]Obrazac S-M-F'!N15+'[23]Obrazac S-M-F'!N15+'[24]Obrazac S-M-F'!N15+'[26]Obrazac S-M-F'!N15</f>
        <v>0</v>
      </c>
      <c r="K15" s="197" t="e">
        <f>C15+#REF!</f>
        <v>#REF!</v>
      </c>
      <c r="L15" s="196" t="e">
        <f>D15+#REF!</f>
        <v>#REF!</v>
      </c>
      <c r="M15" s="197">
        <f t="shared" si="0"/>
        <v>0</v>
      </c>
      <c r="N15" s="198">
        <f t="shared" si="1"/>
        <v>0</v>
      </c>
    </row>
    <row r="16" spans="1:14" ht="12.75" customHeight="1">
      <c r="A16" s="137" t="s">
        <v>17</v>
      </c>
      <c r="B16" s="199" t="s">
        <v>18</v>
      </c>
      <c r="C16" s="220" t="e">
        <f>#REF!+#REF!+#REF!+#REF!+#REF!+#REF!+#REF!+#REF!+#REF!+#REF!+#REF!+#REF!+#REF!+#REF!</f>
        <v>#REF!</v>
      </c>
      <c r="D16" s="196" t="e">
        <f>#REF!+#REF!+#REF!+#REF!+#REF!+#REF!+#REF!+#REF!+#REF!+#REF!+#REF!+#REF!+#REF!+#REF!</f>
        <v>#REF!</v>
      </c>
      <c r="E16" s="195" t="e">
        <f>#REF!+#REF!+#REF!+#REF!+#REF!+#REF!+#REF!+#REF!+#REF!+#REF!+#REF!+#REF!+#REF!+#REF!</f>
        <v>#REF!</v>
      </c>
      <c r="F16" s="195" t="e">
        <f>#REF!+#REF!+#REF!+#REF!+#REF!+#REF!+#REF!+#REF!+#REF!+#REF!+#REF!+#REF!+#REF!+#REF!</f>
        <v>#REF!</v>
      </c>
      <c r="G16" s="193">
        <f>'[15]Obrazac S-M-F'!G16+'[16]Obrazac S-M-F'!G16+'[17]Obrazac S-M-F'!G16+'[18]Obrazac S-M-F'!G16+'[19]Obrazac S-M-F'!G16+'[20]Obrazac S-M-F'!G16+'[21]Obrazac S-M-F'!G16+'[25]Obrazac S-M-F'!G16+'[22]Obrazac S-M-F'!G16+'[23]Obrazac S-M-F'!G16+'[24]Obrazac S-M-F'!G16+'[26]Obrazac S-M-F'!G16</f>
        <v>135</v>
      </c>
      <c r="H16" s="194">
        <f>'[15]Obrazac S-M-F'!H16+'[16]Obrazac S-M-F'!H16+'[17]Obrazac S-M-F'!H16+'[18]Obrazac S-M-F'!H16+'[19]Obrazac S-M-F'!H16+'[20]Obrazac S-M-F'!H16+'[21]Obrazac S-M-F'!H16+'[25]Obrazac S-M-F'!H16+'[22]Obrazac S-M-F'!H16+'[23]Obrazac S-M-F'!H16+'[24]Obrazac S-M-F'!H16+'[26]Obrazac S-M-F'!H16</f>
        <v>233315.55000000002</v>
      </c>
      <c r="I16" s="193">
        <f>'[15]Obrazac S-M-F'!M16+'[16]Obrazac S-M-F'!M16+'[17]Obrazac S-M-F'!M16+'[18]Obrazac S-M-F'!M16+'[19]Obrazac S-M-F'!M16+'[20]Obrazac S-M-F'!M16+'[21]Obrazac S-M-F'!M16+'[25]Obrazac S-M-F'!M16+'[22]Obrazac S-M-F'!M16+'[23]Obrazac S-M-F'!M16+'[24]Obrazac S-M-F'!M16+'[26]Obrazac S-M-F'!M16</f>
        <v>0</v>
      </c>
      <c r="J16" s="194">
        <f>'[15]Obrazac S-M-F'!N16+'[16]Obrazac S-M-F'!N16+'[17]Obrazac S-M-F'!N16+'[18]Obrazac S-M-F'!N16+'[19]Obrazac S-M-F'!N16+'[20]Obrazac S-M-F'!N16+'[21]Obrazac S-M-F'!N16+'[25]Obrazac S-M-F'!N16+'[22]Obrazac S-M-F'!N16+'[23]Obrazac S-M-F'!N16+'[24]Obrazac S-M-F'!N16+'[26]Obrazac S-M-F'!N16</f>
        <v>0</v>
      </c>
      <c r="K16" s="197" t="e">
        <f>C16+#REF!</f>
        <v>#REF!</v>
      </c>
      <c r="L16" s="196" t="e">
        <f>D16+#REF!</f>
        <v>#REF!</v>
      </c>
      <c r="M16" s="197">
        <f t="shared" si="0"/>
        <v>135</v>
      </c>
      <c r="N16" s="198">
        <f t="shared" si="1"/>
        <v>233315.55000000002</v>
      </c>
    </row>
    <row r="17" spans="1:14" ht="12.75" customHeight="1">
      <c r="A17" s="141" t="s">
        <v>19</v>
      </c>
      <c r="B17" s="199" t="s">
        <v>20</v>
      </c>
      <c r="C17" s="220" t="e">
        <f>#REF!+#REF!+#REF!+#REF!+#REF!+#REF!+#REF!+#REF!+#REF!+#REF!+#REF!+#REF!+#REF!+#REF!</f>
        <v>#REF!</v>
      </c>
      <c r="D17" s="196" t="e">
        <f>#REF!+#REF!+#REF!+#REF!+#REF!+#REF!+#REF!+#REF!+#REF!+#REF!+#REF!+#REF!+#REF!+#REF!</f>
        <v>#REF!</v>
      </c>
      <c r="E17" s="195" t="e">
        <f>#REF!+#REF!+#REF!+#REF!+#REF!+#REF!+#REF!+#REF!+#REF!+#REF!+#REF!+#REF!+#REF!+#REF!</f>
        <v>#REF!</v>
      </c>
      <c r="F17" s="195" t="e">
        <f>#REF!+#REF!+#REF!+#REF!+#REF!+#REF!+#REF!+#REF!+#REF!+#REF!+#REF!+#REF!+#REF!+#REF!</f>
        <v>#REF!</v>
      </c>
      <c r="G17" s="193">
        <f>'[15]Obrazac S-M-F'!G17+'[16]Obrazac S-M-F'!G17+'[17]Obrazac S-M-F'!G17+'[18]Obrazac S-M-F'!G17+'[19]Obrazac S-M-F'!G17+'[20]Obrazac S-M-F'!G17+'[21]Obrazac S-M-F'!G17+'[25]Obrazac S-M-F'!G17+'[22]Obrazac S-M-F'!G17+'[23]Obrazac S-M-F'!G17+'[24]Obrazac S-M-F'!G17+'[26]Obrazac S-M-F'!G17</f>
        <v>1712</v>
      </c>
      <c r="H17" s="194">
        <f>'[15]Obrazac S-M-F'!H17+'[16]Obrazac S-M-F'!H17+'[17]Obrazac S-M-F'!H17+'[18]Obrazac S-M-F'!H17+'[19]Obrazac S-M-F'!H17+'[20]Obrazac S-M-F'!H17+'[21]Obrazac S-M-F'!H17+'[25]Obrazac S-M-F'!H17+'[22]Obrazac S-M-F'!H17+'[23]Obrazac S-M-F'!H17+'[24]Obrazac S-M-F'!H17+'[26]Obrazac S-M-F'!H17</f>
        <v>11632415.76</v>
      </c>
      <c r="I17" s="193">
        <f>'[15]Obrazac S-M-F'!M17+'[16]Obrazac S-M-F'!M17+'[17]Obrazac S-M-F'!M17+'[18]Obrazac S-M-F'!M17+'[19]Obrazac S-M-F'!M17+'[20]Obrazac S-M-F'!M17+'[21]Obrazac S-M-F'!M17+'[25]Obrazac S-M-F'!M17+'[22]Obrazac S-M-F'!M17+'[23]Obrazac S-M-F'!M17+'[24]Obrazac S-M-F'!M17+'[26]Obrazac S-M-F'!M17</f>
        <v>163</v>
      </c>
      <c r="J17" s="194">
        <f>'[15]Obrazac S-M-F'!N17+'[16]Obrazac S-M-F'!N17+'[17]Obrazac S-M-F'!N17+'[18]Obrazac S-M-F'!N17+'[19]Obrazac S-M-F'!N17+'[20]Obrazac S-M-F'!N17+'[21]Obrazac S-M-F'!N17+'[25]Obrazac S-M-F'!N17+'[22]Obrazac S-M-F'!N17+'[23]Obrazac S-M-F'!N17+'[24]Obrazac S-M-F'!N17+'[26]Obrazac S-M-F'!N17</f>
        <v>714601.83</v>
      </c>
      <c r="K17" s="197" t="e">
        <f>C17+#REF!</f>
        <v>#REF!</v>
      </c>
      <c r="L17" s="196" t="e">
        <f>D17+#REF!</f>
        <v>#REF!</v>
      </c>
      <c r="M17" s="197">
        <f t="shared" si="0"/>
        <v>1875</v>
      </c>
      <c r="N17" s="198">
        <f t="shared" si="1"/>
        <v>12347017.59</v>
      </c>
    </row>
    <row r="18" spans="1:14" ht="12.75" customHeight="1">
      <c r="A18" s="137" t="s">
        <v>21</v>
      </c>
      <c r="B18" s="199" t="s">
        <v>22</v>
      </c>
      <c r="C18" s="220" t="e">
        <f>#REF!+#REF!+#REF!+#REF!+#REF!+#REF!+#REF!+#REF!+#REF!+#REF!+#REF!+#REF!+#REF!+#REF!</f>
        <v>#REF!</v>
      </c>
      <c r="D18" s="196" t="e">
        <f>#REF!+#REF!+#REF!+#REF!+#REF!+#REF!+#REF!+#REF!+#REF!+#REF!+#REF!+#REF!+#REF!+#REF!</f>
        <v>#REF!</v>
      </c>
      <c r="E18" s="195" t="e">
        <f>#REF!+#REF!+#REF!+#REF!+#REF!+#REF!+#REF!+#REF!+#REF!+#REF!+#REF!+#REF!+#REF!+#REF!</f>
        <v>#REF!</v>
      </c>
      <c r="F18" s="195" t="e">
        <f>#REF!+#REF!+#REF!+#REF!+#REF!+#REF!+#REF!+#REF!+#REF!+#REF!+#REF!+#REF!+#REF!+#REF!</f>
        <v>#REF!</v>
      </c>
      <c r="G18" s="193">
        <f>'[15]Obrazac S-M-F'!G18+'[16]Obrazac S-M-F'!G18+'[17]Obrazac S-M-F'!G18+'[18]Obrazac S-M-F'!G18+'[19]Obrazac S-M-F'!G18+'[20]Obrazac S-M-F'!G18+'[21]Obrazac S-M-F'!G18+'[25]Obrazac S-M-F'!G18+'[22]Obrazac S-M-F'!G18+'[23]Obrazac S-M-F'!G18+'[24]Obrazac S-M-F'!G18+'[26]Obrazac S-M-F'!G18</f>
        <v>2670</v>
      </c>
      <c r="H18" s="194">
        <f>'[15]Obrazac S-M-F'!H18+'[16]Obrazac S-M-F'!H18+'[17]Obrazac S-M-F'!H18+'[18]Obrazac S-M-F'!H18+'[19]Obrazac S-M-F'!H18+'[20]Obrazac S-M-F'!H18+'[21]Obrazac S-M-F'!H18+'[25]Obrazac S-M-F'!H18+'[22]Obrazac S-M-F'!H18+'[23]Obrazac S-M-F'!H18+'[24]Obrazac S-M-F'!H18+'[26]Obrazac S-M-F'!H18</f>
        <v>3867458.03</v>
      </c>
      <c r="I18" s="193">
        <f>'[15]Obrazac S-M-F'!M18+'[16]Obrazac S-M-F'!M18+'[17]Obrazac S-M-F'!M18+'[18]Obrazac S-M-F'!M18+'[19]Obrazac S-M-F'!M18+'[20]Obrazac S-M-F'!M18+'[21]Obrazac S-M-F'!M18+'[25]Obrazac S-M-F'!M18+'[22]Obrazac S-M-F'!M18+'[23]Obrazac S-M-F'!M18+'[24]Obrazac S-M-F'!M18+'[26]Obrazac S-M-F'!M18</f>
        <v>162</v>
      </c>
      <c r="J18" s="194">
        <f>'[15]Obrazac S-M-F'!N18+'[16]Obrazac S-M-F'!N18+'[17]Obrazac S-M-F'!N18+'[18]Obrazac S-M-F'!N18+'[19]Obrazac S-M-F'!N18+'[20]Obrazac S-M-F'!N18+'[21]Obrazac S-M-F'!N18+'[25]Obrazac S-M-F'!N18+'[22]Obrazac S-M-F'!N18+'[23]Obrazac S-M-F'!N18+'[24]Obrazac S-M-F'!N18+'[26]Obrazac S-M-F'!N18</f>
        <v>580515.78</v>
      </c>
      <c r="K18" s="197" t="e">
        <f>C18+#REF!</f>
        <v>#REF!</v>
      </c>
      <c r="L18" s="196" t="e">
        <f>D18+#REF!</f>
        <v>#REF!</v>
      </c>
      <c r="M18" s="197">
        <f t="shared" si="0"/>
        <v>2832</v>
      </c>
      <c r="N18" s="198">
        <f t="shared" si="1"/>
        <v>4447973.81</v>
      </c>
    </row>
    <row r="19" spans="1:14" ht="12.75" customHeight="1">
      <c r="A19" s="141" t="s">
        <v>23</v>
      </c>
      <c r="B19" s="199" t="s">
        <v>24</v>
      </c>
      <c r="C19" s="220" t="e">
        <f>#REF!+#REF!+#REF!+#REF!+#REF!+#REF!+#REF!+#REF!+#REF!+#REF!+#REF!+#REF!+#REF!+#REF!</f>
        <v>#REF!</v>
      </c>
      <c r="D19" s="196" t="e">
        <f>#REF!+#REF!+#REF!+#REF!+#REF!+#REF!+#REF!+#REF!+#REF!+#REF!+#REF!+#REF!+#REF!+#REF!</f>
        <v>#REF!</v>
      </c>
      <c r="E19" s="195" t="e">
        <f>#REF!+#REF!+#REF!+#REF!+#REF!+#REF!+#REF!+#REF!+#REF!+#REF!+#REF!+#REF!+#REF!+#REF!</f>
        <v>#REF!</v>
      </c>
      <c r="F19" s="195" t="e">
        <f>#REF!+#REF!+#REF!+#REF!+#REF!+#REF!+#REF!+#REF!+#REF!+#REF!+#REF!+#REF!+#REF!+#REF!</f>
        <v>#REF!</v>
      </c>
      <c r="G19" s="193">
        <f>'[15]Obrazac S-M-F'!G19+'[16]Obrazac S-M-F'!G19+'[17]Obrazac S-M-F'!G19+'[18]Obrazac S-M-F'!G19+'[19]Obrazac S-M-F'!G19+'[20]Obrazac S-M-F'!G19+'[21]Obrazac S-M-F'!G19+'[25]Obrazac S-M-F'!G19+'[22]Obrazac S-M-F'!G19+'[23]Obrazac S-M-F'!G19+'[24]Obrazac S-M-F'!G19+'[26]Obrazac S-M-F'!G19</f>
        <v>22562</v>
      </c>
      <c r="H19" s="194">
        <f>'[15]Obrazac S-M-F'!H19+'[16]Obrazac S-M-F'!H19+'[17]Obrazac S-M-F'!H19+'[18]Obrazac S-M-F'!H19+'[19]Obrazac S-M-F'!H19+'[20]Obrazac S-M-F'!H19+'[21]Obrazac S-M-F'!H19+'[25]Obrazac S-M-F'!H19+'[22]Obrazac S-M-F'!H19+'[23]Obrazac S-M-F'!H19+'[24]Obrazac S-M-F'!H19+'[26]Obrazac S-M-F'!H19</f>
        <v>46666122.7</v>
      </c>
      <c r="I19" s="193">
        <f>'[15]Obrazac S-M-F'!M19+'[16]Obrazac S-M-F'!M19+'[17]Obrazac S-M-F'!M19+'[18]Obrazac S-M-F'!M19+'[19]Obrazac S-M-F'!M19+'[20]Obrazac S-M-F'!M19+'[21]Obrazac S-M-F'!M19+'[25]Obrazac S-M-F'!M19+'[22]Obrazac S-M-F'!M19+'[23]Obrazac S-M-F'!M19+'[24]Obrazac S-M-F'!M19+'[26]Obrazac S-M-F'!M19</f>
        <v>1135</v>
      </c>
      <c r="J19" s="194">
        <f>'[15]Obrazac S-M-F'!N19+'[16]Obrazac S-M-F'!N19+'[17]Obrazac S-M-F'!N19+'[18]Obrazac S-M-F'!N19+'[19]Obrazac S-M-F'!N19+'[20]Obrazac S-M-F'!N19+'[21]Obrazac S-M-F'!N19+'[25]Obrazac S-M-F'!N19+'[22]Obrazac S-M-F'!N19+'[23]Obrazac S-M-F'!N19+'[24]Obrazac S-M-F'!N19+'[26]Obrazac S-M-F'!N19</f>
        <v>2296164.21</v>
      </c>
      <c r="K19" s="197" t="e">
        <f>C19+#REF!</f>
        <v>#REF!</v>
      </c>
      <c r="L19" s="196" t="e">
        <f>D19+#REF!</f>
        <v>#REF!</v>
      </c>
      <c r="M19" s="197">
        <f t="shared" si="0"/>
        <v>23697</v>
      </c>
      <c r="N19" s="198">
        <f t="shared" si="1"/>
        <v>48962286.910000004</v>
      </c>
    </row>
    <row r="20" spans="1:15" s="11" customFormat="1" ht="12.75" customHeight="1">
      <c r="A20" s="137" t="s">
        <v>25</v>
      </c>
      <c r="B20" s="199" t="s">
        <v>26</v>
      </c>
      <c r="C20" s="220" t="e">
        <f>#REF!+#REF!+#REF!+#REF!+#REF!+#REF!+#REF!+#REF!+#REF!+#REF!+#REF!+#REF!+#REF!+#REF!</f>
        <v>#REF!</v>
      </c>
      <c r="D20" s="196" t="e">
        <f>#REF!+#REF!+#REF!+#REF!+#REF!+#REF!+#REF!+#REF!+#REF!+#REF!+#REF!+#REF!+#REF!+#REF!</f>
        <v>#REF!</v>
      </c>
      <c r="E20" s="195" t="e">
        <f>#REF!+#REF!+#REF!+#REF!+#REF!+#REF!+#REF!+#REF!+#REF!+#REF!+#REF!+#REF!+#REF!+#REF!</f>
        <v>#REF!</v>
      </c>
      <c r="F20" s="195" t="e">
        <f>#REF!+#REF!+#REF!+#REF!+#REF!+#REF!+#REF!+#REF!+#REF!+#REF!+#REF!+#REF!+#REF!+#REF!</f>
        <v>#REF!</v>
      </c>
      <c r="G20" s="193">
        <f>'[15]Obrazac S-M-F'!G20+'[16]Obrazac S-M-F'!G20+'[17]Obrazac S-M-F'!G20+'[18]Obrazac S-M-F'!G20+'[19]Obrazac S-M-F'!G20+'[20]Obrazac S-M-F'!G20+'[21]Obrazac S-M-F'!G20+'[25]Obrazac S-M-F'!G20+'[22]Obrazac S-M-F'!G20+'[23]Obrazac S-M-F'!G20+'[24]Obrazac S-M-F'!G20+'[26]Obrazac S-M-F'!G20</f>
        <v>0</v>
      </c>
      <c r="H20" s="194">
        <f>'[15]Obrazac S-M-F'!H20+'[16]Obrazac S-M-F'!H20+'[17]Obrazac S-M-F'!H20+'[18]Obrazac S-M-F'!H20+'[19]Obrazac S-M-F'!H20+'[20]Obrazac S-M-F'!H20+'[21]Obrazac S-M-F'!H20+'[25]Obrazac S-M-F'!H20+'[22]Obrazac S-M-F'!H20+'[23]Obrazac S-M-F'!H20+'[24]Obrazac S-M-F'!H20+'[26]Obrazac S-M-F'!H20</f>
        <v>0</v>
      </c>
      <c r="I20" s="193">
        <f>'[15]Obrazac S-M-F'!M20+'[16]Obrazac S-M-F'!M20+'[17]Obrazac S-M-F'!M20+'[18]Obrazac S-M-F'!M20+'[19]Obrazac S-M-F'!M20+'[20]Obrazac S-M-F'!M20+'[21]Obrazac S-M-F'!M20+'[25]Obrazac S-M-F'!M20+'[22]Obrazac S-M-F'!M20+'[23]Obrazac S-M-F'!M20+'[24]Obrazac S-M-F'!M20+'[26]Obrazac S-M-F'!M20</f>
        <v>0</v>
      </c>
      <c r="J20" s="194">
        <f>'[15]Obrazac S-M-F'!N20+'[16]Obrazac S-M-F'!N20+'[17]Obrazac S-M-F'!N20+'[18]Obrazac S-M-F'!N20+'[19]Obrazac S-M-F'!N20+'[20]Obrazac S-M-F'!N20+'[21]Obrazac S-M-F'!N20+'[25]Obrazac S-M-F'!N20+'[22]Obrazac S-M-F'!N20+'[23]Obrazac S-M-F'!N20+'[24]Obrazac S-M-F'!N20+'[26]Obrazac S-M-F'!N20</f>
        <v>0</v>
      </c>
      <c r="K20" s="197" t="e">
        <f>C20+#REF!</f>
        <v>#REF!</v>
      </c>
      <c r="L20" s="196" t="e">
        <f>D20+#REF!</f>
        <v>#REF!</v>
      </c>
      <c r="M20" s="197">
        <f t="shared" si="0"/>
        <v>0</v>
      </c>
      <c r="N20" s="198">
        <f t="shared" si="1"/>
        <v>0</v>
      </c>
      <c r="O20" s="10"/>
    </row>
    <row r="21" spans="1:14" ht="12.75" customHeight="1">
      <c r="A21" s="141" t="s">
        <v>27</v>
      </c>
      <c r="B21" s="199" t="s">
        <v>28</v>
      </c>
      <c r="C21" s="220" t="e">
        <f>#REF!+#REF!+#REF!+#REF!+#REF!+#REF!+#REF!+#REF!+#REF!+#REF!+#REF!+#REF!+#REF!+#REF!</f>
        <v>#REF!</v>
      </c>
      <c r="D21" s="196" t="e">
        <f>#REF!+#REF!+#REF!+#REF!+#REF!+#REF!+#REF!+#REF!+#REF!+#REF!+#REF!+#REF!+#REF!+#REF!</f>
        <v>#REF!</v>
      </c>
      <c r="E21" s="195" t="e">
        <f>#REF!+#REF!+#REF!+#REF!+#REF!+#REF!+#REF!+#REF!+#REF!+#REF!+#REF!+#REF!+#REF!+#REF!</f>
        <v>#REF!</v>
      </c>
      <c r="F21" s="195" t="e">
        <f>#REF!+#REF!+#REF!+#REF!+#REF!+#REF!+#REF!+#REF!+#REF!+#REF!+#REF!+#REF!+#REF!+#REF!</f>
        <v>#REF!</v>
      </c>
      <c r="G21" s="193">
        <f>'[15]Obrazac S-M-F'!G21+'[16]Obrazac S-M-F'!G21+'[17]Obrazac S-M-F'!G21+'[18]Obrazac S-M-F'!G21+'[19]Obrazac S-M-F'!G21+'[20]Obrazac S-M-F'!G21+'[21]Obrazac S-M-F'!G21+'[25]Obrazac S-M-F'!G21+'[22]Obrazac S-M-F'!G21+'[23]Obrazac S-M-F'!G21+'[24]Obrazac S-M-F'!G21+'[26]Obrazac S-M-F'!G21</f>
        <v>0</v>
      </c>
      <c r="H21" s="194">
        <f>'[15]Obrazac S-M-F'!H21+'[16]Obrazac S-M-F'!H21+'[17]Obrazac S-M-F'!H21+'[18]Obrazac S-M-F'!H21+'[19]Obrazac S-M-F'!H21+'[20]Obrazac S-M-F'!H21+'[21]Obrazac S-M-F'!H21+'[25]Obrazac S-M-F'!H21+'[22]Obrazac S-M-F'!H21+'[23]Obrazac S-M-F'!H21+'[24]Obrazac S-M-F'!H21+'[26]Obrazac S-M-F'!H21</f>
        <v>0</v>
      </c>
      <c r="I21" s="193">
        <f>'[15]Obrazac S-M-F'!M21+'[16]Obrazac S-M-F'!M21+'[17]Obrazac S-M-F'!M21+'[18]Obrazac S-M-F'!M21+'[19]Obrazac S-M-F'!M21+'[20]Obrazac S-M-F'!M21+'[21]Obrazac S-M-F'!M21+'[25]Obrazac S-M-F'!M21+'[22]Obrazac S-M-F'!M21+'[23]Obrazac S-M-F'!M21+'[24]Obrazac S-M-F'!M21+'[26]Obrazac S-M-F'!M21</f>
        <v>0</v>
      </c>
      <c r="J21" s="194">
        <f>'[15]Obrazac S-M-F'!N21+'[16]Obrazac S-M-F'!N21+'[17]Obrazac S-M-F'!N21+'[18]Obrazac S-M-F'!N21+'[19]Obrazac S-M-F'!N21+'[20]Obrazac S-M-F'!N21+'[21]Obrazac S-M-F'!N21+'[25]Obrazac S-M-F'!N21+'[22]Obrazac S-M-F'!N21+'[23]Obrazac S-M-F'!N21+'[24]Obrazac S-M-F'!N21+'[26]Obrazac S-M-F'!N21</f>
        <v>0</v>
      </c>
      <c r="K21" s="197" t="e">
        <f>C21+#REF!</f>
        <v>#REF!</v>
      </c>
      <c r="L21" s="196" t="e">
        <f>D21+#REF!</f>
        <v>#REF!</v>
      </c>
      <c r="M21" s="197">
        <f t="shared" si="0"/>
        <v>0</v>
      </c>
      <c r="N21" s="198">
        <f t="shared" si="1"/>
        <v>0</v>
      </c>
    </row>
    <row r="22" spans="1:14" ht="12.75" customHeight="1">
      <c r="A22" s="137" t="s">
        <v>29</v>
      </c>
      <c r="B22" s="199" t="s">
        <v>30</v>
      </c>
      <c r="C22" s="220" t="e">
        <f>#REF!+#REF!+#REF!+#REF!+#REF!+#REF!+#REF!+#REF!+#REF!+#REF!+#REF!+#REF!+#REF!+#REF!</f>
        <v>#REF!</v>
      </c>
      <c r="D22" s="196" t="e">
        <f>#REF!+#REF!+#REF!+#REF!+#REF!+#REF!+#REF!+#REF!+#REF!+#REF!+#REF!+#REF!+#REF!+#REF!</f>
        <v>#REF!</v>
      </c>
      <c r="E22" s="195" t="e">
        <f>#REF!+#REF!+#REF!+#REF!+#REF!+#REF!+#REF!+#REF!+#REF!+#REF!+#REF!+#REF!+#REF!+#REF!</f>
        <v>#REF!</v>
      </c>
      <c r="F22" s="195" t="e">
        <f>#REF!+#REF!+#REF!+#REF!+#REF!+#REF!+#REF!+#REF!+#REF!+#REF!+#REF!+#REF!+#REF!+#REF!</f>
        <v>#REF!</v>
      </c>
      <c r="G22" s="193">
        <f>'[15]Obrazac S-M-F'!G22+'[16]Obrazac S-M-F'!G22+'[17]Obrazac S-M-F'!G22+'[18]Obrazac S-M-F'!G22+'[19]Obrazac S-M-F'!G22+'[20]Obrazac S-M-F'!G22+'[21]Obrazac S-M-F'!G22+'[25]Obrazac S-M-F'!G22+'[22]Obrazac S-M-F'!G22+'[23]Obrazac S-M-F'!G22+'[24]Obrazac S-M-F'!G22+'[26]Obrazac S-M-F'!G22</f>
        <v>478</v>
      </c>
      <c r="H22" s="194">
        <f>'[15]Obrazac S-M-F'!H22+'[16]Obrazac S-M-F'!H22+'[17]Obrazac S-M-F'!H22+'[18]Obrazac S-M-F'!H22+'[19]Obrazac S-M-F'!H22+'[20]Obrazac S-M-F'!H22+'[21]Obrazac S-M-F'!H22+'[25]Obrazac S-M-F'!H22+'[22]Obrazac S-M-F'!H22+'[23]Obrazac S-M-F'!H22+'[24]Obrazac S-M-F'!H22+'[26]Obrazac S-M-F'!H22</f>
        <v>566853.91</v>
      </c>
      <c r="I22" s="193">
        <f>'[15]Obrazac S-M-F'!M22+'[16]Obrazac S-M-F'!M22+'[17]Obrazac S-M-F'!M22+'[18]Obrazac S-M-F'!M22+'[19]Obrazac S-M-F'!M22+'[20]Obrazac S-M-F'!M22+'[21]Obrazac S-M-F'!M22+'[25]Obrazac S-M-F'!M22+'[22]Obrazac S-M-F'!M22+'[23]Obrazac S-M-F'!M22+'[24]Obrazac S-M-F'!M22+'[26]Obrazac S-M-F'!M22</f>
        <v>3</v>
      </c>
      <c r="J22" s="194">
        <f>'[15]Obrazac S-M-F'!N22+'[16]Obrazac S-M-F'!N22+'[17]Obrazac S-M-F'!N22+'[18]Obrazac S-M-F'!N22+'[19]Obrazac S-M-F'!N22+'[20]Obrazac S-M-F'!N22+'[21]Obrazac S-M-F'!N22+'[25]Obrazac S-M-F'!N22+'[22]Obrazac S-M-F'!N22+'[23]Obrazac S-M-F'!N22+'[24]Obrazac S-M-F'!N22+'[26]Obrazac S-M-F'!N22</f>
        <v>23658.43</v>
      </c>
      <c r="K22" s="197" t="e">
        <f>C22+#REF!</f>
        <v>#REF!</v>
      </c>
      <c r="L22" s="196" t="e">
        <f>D22+#REF!</f>
        <v>#REF!</v>
      </c>
      <c r="M22" s="197">
        <f t="shared" si="0"/>
        <v>481</v>
      </c>
      <c r="N22" s="198">
        <f t="shared" si="1"/>
        <v>590512.3400000001</v>
      </c>
    </row>
    <row r="23" spans="1:14" ht="12.75" customHeight="1">
      <c r="A23" s="141" t="s">
        <v>31</v>
      </c>
      <c r="B23" s="199" t="s">
        <v>32</v>
      </c>
      <c r="C23" s="220" t="e">
        <f>#REF!+#REF!+#REF!+#REF!+#REF!+#REF!+#REF!+#REF!+#REF!+#REF!+#REF!+#REF!+#REF!+#REF!</f>
        <v>#REF!</v>
      </c>
      <c r="D23" s="196" t="e">
        <f>#REF!+#REF!+#REF!+#REF!+#REF!+#REF!+#REF!+#REF!+#REF!+#REF!+#REF!+#REF!+#REF!+#REF!</f>
        <v>#REF!</v>
      </c>
      <c r="E23" s="195" t="e">
        <f>#REF!+#REF!+#REF!+#REF!+#REF!+#REF!+#REF!+#REF!+#REF!+#REF!+#REF!+#REF!+#REF!+#REF!</f>
        <v>#REF!</v>
      </c>
      <c r="F23" s="195" t="e">
        <f>#REF!+#REF!+#REF!+#REF!+#REF!+#REF!+#REF!+#REF!+#REF!+#REF!+#REF!+#REF!+#REF!+#REF!</f>
        <v>#REF!</v>
      </c>
      <c r="G23" s="193">
        <f>'[15]Obrazac S-M-F'!G23+'[16]Obrazac S-M-F'!G23+'[17]Obrazac S-M-F'!G23+'[18]Obrazac S-M-F'!G23+'[19]Obrazac S-M-F'!G23+'[20]Obrazac S-M-F'!G23+'[21]Obrazac S-M-F'!G23+'[25]Obrazac S-M-F'!G23+'[22]Obrazac S-M-F'!G23+'[23]Obrazac S-M-F'!G23+'[24]Obrazac S-M-F'!G23+'[26]Obrazac S-M-F'!G23</f>
        <v>77</v>
      </c>
      <c r="H23" s="194">
        <f>'[15]Obrazac S-M-F'!H23+'[16]Obrazac S-M-F'!H23+'[17]Obrazac S-M-F'!H23+'[18]Obrazac S-M-F'!H23+'[19]Obrazac S-M-F'!H23+'[20]Obrazac S-M-F'!H23+'[21]Obrazac S-M-F'!H23+'[25]Obrazac S-M-F'!H23+'[22]Obrazac S-M-F'!H23+'[23]Obrazac S-M-F'!H23+'[24]Obrazac S-M-F'!H23+'[26]Obrazac S-M-F'!H23</f>
        <v>377047.74</v>
      </c>
      <c r="I23" s="193">
        <f>'[15]Obrazac S-M-F'!M23+'[16]Obrazac S-M-F'!M23+'[17]Obrazac S-M-F'!M23+'[18]Obrazac S-M-F'!M23+'[19]Obrazac S-M-F'!M23+'[20]Obrazac S-M-F'!M23+'[21]Obrazac S-M-F'!M23+'[25]Obrazac S-M-F'!M23+'[22]Obrazac S-M-F'!M23+'[23]Obrazac S-M-F'!M23+'[24]Obrazac S-M-F'!M23+'[26]Obrazac S-M-F'!M23</f>
        <v>0</v>
      </c>
      <c r="J23" s="194">
        <f>'[15]Obrazac S-M-F'!N23+'[16]Obrazac S-M-F'!N23+'[17]Obrazac S-M-F'!N23+'[18]Obrazac S-M-F'!N23+'[19]Obrazac S-M-F'!N23+'[20]Obrazac S-M-F'!N23+'[21]Obrazac S-M-F'!N23+'[25]Obrazac S-M-F'!N23+'[22]Obrazac S-M-F'!N23+'[23]Obrazac S-M-F'!N23+'[24]Obrazac S-M-F'!N23+'[26]Obrazac S-M-F'!N23</f>
        <v>0</v>
      </c>
      <c r="K23" s="197" t="e">
        <f>C23+#REF!</f>
        <v>#REF!</v>
      </c>
      <c r="L23" s="196" t="e">
        <f>D23+#REF!</f>
        <v>#REF!</v>
      </c>
      <c r="M23" s="197">
        <f t="shared" si="0"/>
        <v>77</v>
      </c>
      <c r="N23" s="198">
        <f t="shared" si="1"/>
        <v>377047.74</v>
      </c>
    </row>
    <row r="24" spans="1:14" ht="12.75" customHeight="1">
      <c r="A24" s="137" t="s">
        <v>33</v>
      </c>
      <c r="B24" s="199" t="s">
        <v>34</v>
      </c>
      <c r="C24" s="220" t="e">
        <f>#REF!+#REF!+#REF!+#REF!+#REF!+#REF!+#REF!+#REF!+#REF!+#REF!+#REF!+#REF!+#REF!+#REF!</f>
        <v>#REF!</v>
      </c>
      <c r="D24" s="196" t="e">
        <f>#REF!+#REF!+#REF!+#REF!+#REF!+#REF!+#REF!+#REF!+#REF!+#REF!+#REF!+#REF!+#REF!+#REF!</f>
        <v>#REF!</v>
      </c>
      <c r="E24" s="195" t="e">
        <f>#REF!+#REF!+#REF!+#REF!+#REF!+#REF!+#REF!+#REF!+#REF!+#REF!+#REF!+#REF!+#REF!+#REF!</f>
        <v>#REF!</v>
      </c>
      <c r="F24" s="195" t="e">
        <f>#REF!+#REF!+#REF!+#REF!+#REF!+#REF!+#REF!+#REF!+#REF!+#REF!+#REF!+#REF!+#REF!+#REF!</f>
        <v>#REF!</v>
      </c>
      <c r="G24" s="193">
        <f>'[15]Obrazac S-M-F'!G24+'[16]Obrazac S-M-F'!G24+'[17]Obrazac S-M-F'!G24+'[18]Obrazac S-M-F'!G24+'[19]Obrazac S-M-F'!G24+'[20]Obrazac S-M-F'!G24+'[21]Obrazac S-M-F'!G24+'[25]Obrazac S-M-F'!G24+'[22]Obrazac S-M-F'!G24+'[23]Obrazac S-M-F'!G24+'[24]Obrazac S-M-F'!G24+'[26]Obrazac S-M-F'!G24</f>
        <v>17</v>
      </c>
      <c r="H24" s="194">
        <f>'[15]Obrazac S-M-F'!H24+'[16]Obrazac S-M-F'!H24+'[17]Obrazac S-M-F'!H24+'[18]Obrazac S-M-F'!H24+'[19]Obrazac S-M-F'!H24+'[20]Obrazac S-M-F'!H24+'[21]Obrazac S-M-F'!H24+'[25]Obrazac S-M-F'!H24+'[22]Obrazac S-M-F'!H24+'[23]Obrazac S-M-F'!H24+'[24]Obrazac S-M-F'!H24+'[26]Obrazac S-M-F'!H24</f>
        <v>16085.369999999999</v>
      </c>
      <c r="I24" s="193">
        <f>'[15]Obrazac S-M-F'!M24+'[16]Obrazac S-M-F'!M24+'[17]Obrazac S-M-F'!M24+'[18]Obrazac S-M-F'!M24+'[19]Obrazac S-M-F'!M24+'[20]Obrazac S-M-F'!M24+'[21]Obrazac S-M-F'!M24+'[25]Obrazac S-M-F'!M24+'[22]Obrazac S-M-F'!M24+'[23]Obrazac S-M-F'!M24+'[24]Obrazac S-M-F'!M24+'[26]Obrazac S-M-F'!M24</f>
        <v>0</v>
      </c>
      <c r="J24" s="194">
        <f>'[15]Obrazac S-M-F'!N24+'[16]Obrazac S-M-F'!N24+'[17]Obrazac S-M-F'!N24+'[18]Obrazac S-M-F'!N24+'[19]Obrazac S-M-F'!N24+'[20]Obrazac S-M-F'!N24+'[21]Obrazac S-M-F'!N24+'[25]Obrazac S-M-F'!N24+'[22]Obrazac S-M-F'!N24+'[23]Obrazac S-M-F'!N24+'[24]Obrazac S-M-F'!N24+'[26]Obrazac S-M-F'!N24</f>
        <v>0</v>
      </c>
      <c r="K24" s="197" t="e">
        <f>C24+#REF!</f>
        <v>#REF!</v>
      </c>
      <c r="L24" s="196" t="e">
        <f>D24+#REF!</f>
        <v>#REF!</v>
      </c>
      <c r="M24" s="197">
        <f t="shared" si="0"/>
        <v>17</v>
      </c>
      <c r="N24" s="198">
        <f t="shared" si="1"/>
        <v>16085.369999999999</v>
      </c>
    </row>
    <row r="25" spans="1:14" ht="12.75" customHeight="1">
      <c r="A25" s="141" t="s">
        <v>35</v>
      </c>
      <c r="B25" s="199" t="s">
        <v>36</v>
      </c>
      <c r="C25" s="220" t="e">
        <f>#REF!+#REF!+#REF!+#REF!+#REF!+#REF!+#REF!+#REF!+#REF!+#REF!+#REF!+#REF!+#REF!+#REF!</f>
        <v>#REF!</v>
      </c>
      <c r="D25" s="196" t="e">
        <f>#REF!+#REF!+#REF!+#REF!+#REF!+#REF!+#REF!+#REF!+#REF!+#REF!+#REF!+#REF!+#REF!+#REF!</f>
        <v>#REF!</v>
      </c>
      <c r="E25" s="195" t="e">
        <f>#REF!+#REF!+#REF!+#REF!+#REF!+#REF!+#REF!+#REF!+#REF!+#REF!+#REF!+#REF!+#REF!+#REF!</f>
        <v>#REF!</v>
      </c>
      <c r="F25" s="195" t="e">
        <f>#REF!+#REF!+#REF!+#REF!+#REF!+#REF!+#REF!+#REF!+#REF!+#REF!+#REF!+#REF!+#REF!+#REF!</f>
        <v>#REF!</v>
      </c>
      <c r="G25" s="193">
        <f>'[15]Obrazac S-M-F'!G25+'[16]Obrazac S-M-F'!G25+'[17]Obrazac S-M-F'!G25+'[18]Obrazac S-M-F'!G25+'[19]Obrazac S-M-F'!G25+'[20]Obrazac S-M-F'!G25+'[21]Obrazac S-M-F'!G25+'[25]Obrazac S-M-F'!G25+'[22]Obrazac S-M-F'!G25+'[23]Obrazac S-M-F'!G25+'[24]Obrazac S-M-F'!G25+'[26]Obrazac S-M-F'!G25</f>
        <v>53</v>
      </c>
      <c r="H25" s="194">
        <f>'[15]Obrazac S-M-F'!H25+'[16]Obrazac S-M-F'!H25+'[17]Obrazac S-M-F'!H25+'[18]Obrazac S-M-F'!H25+'[19]Obrazac S-M-F'!H25+'[20]Obrazac S-M-F'!H25+'[21]Obrazac S-M-F'!H25+'[25]Obrazac S-M-F'!H25+'[22]Obrazac S-M-F'!H25+'[23]Obrazac S-M-F'!H25+'[24]Obrazac S-M-F'!H25+'[26]Obrazac S-M-F'!H25</f>
        <v>330368.49</v>
      </c>
      <c r="I25" s="193">
        <f>'[15]Obrazac S-M-F'!M25+'[16]Obrazac S-M-F'!M25+'[17]Obrazac S-M-F'!M25+'[18]Obrazac S-M-F'!M25+'[19]Obrazac S-M-F'!M25+'[20]Obrazac S-M-F'!M25+'[21]Obrazac S-M-F'!M25+'[25]Obrazac S-M-F'!M25+'[22]Obrazac S-M-F'!M25+'[23]Obrazac S-M-F'!M25+'[24]Obrazac S-M-F'!M25+'[26]Obrazac S-M-F'!M25</f>
        <v>0</v>
      </c>
      <c r="J25" s="194">
        <f>'[15]Obrazac S-M-F'!N25+'[16]Obrazac S-M-F'!N25+'[17]Obrazac S-M-F'!N25+'[18]Obrazac S-M-F'!N25+'[19]Obrazac S-M-F'!N25+'[20]Obrazac S-M-F'!N25+'[21]Obrazac S-M-F'!N25+'[25]Obrazac S-M-F'!N25+'[22]Obrazac S-M-F'!N25+'[23]Obrazac S-M-F'!N25+'[24]Obrazac S-M-F'!N25+'[26]Obrazac S-M-F'!N25</f>
        <v>0</v>
      </c>
      <c r="K25" s="197" t="e">
        <f>C25+#REF!</f>
        <v>#REF!</v>
      </c>
      <c r="L25" s="196" t="e">
        <f>D25+#REF!</f>
        <v>#REF!</v>
      </c>
      <c r="M25" s="197">
        <f t="shared" si="0"/>
        <v>53</v>
      </c>
      <c r="N25" s="198">
        <f t="shared" si="1"/>
        <v>330368.49</v>
      </c>
    </row>
    <row r="26" spans="1:14" ht="12.75" customHeight="1">
      <c r="A26" s="137" t="s">
        <v>37</v>
      </c>
      <c r="B26" s="199" t="s">
        <v>38</v>
      </c>
      <c r="C26" s="220" t="e">
        <f>#REF!+#REF!+#REF!+#REF!+#REF!+#REF!+#REF!+#REF!+#REF!+#REF!+#REF!+#REF!+#REF!+#REF!</f>
        <v>#REF!</v>
      </c>
      <c r="D26" s="196" t="e">
        <f>#REF!+#REF!+#REF!+#REF!+#REF!+#REF!+#REF!+#REF!+#REF!+#REF!+#REF!+#REF!+#REF!+#REF!</f>
        <v>#REF!</v>
      </c>
      <c r="E26" s="195" t="e">
        <f>#REF!+#REF!+#REF!+#REF!+#REF!+#REF!+#REF!+#REF!+#REF!+#REF!+#REF!+#REF!+#REF!+#REF!</f>
        <v>#REF!</v>
      </c>
      <c r="F26" s="195" t="e">
        <f>#REF!+#REF!+#REF!+#REF!+#REF!+#REF!+#REF!+#REF!+#REF!+#REF!+#REF!+#REF!+#REF!+#REF!</f>
        <v>#REF!</v>
      </c>
      <c r="G26" s="193">
        <f>'[15]Obrazac S-M-F'!G26+'[16]Obrazac S-M-F'!G26+'[17]Obrazac S-M-F'!G26+'[18]Obrazac S-M-F'!G26+'[19]Obrazac S-M-F'!G26+'[20]Obrazac S-M-F'!G26+'[21]Obrazac S-M-F'!G26+'[25]Obrazac S-M-F'!G26+'[22]Obrazac S-M-F'!G26+'[23]Obrazac S-M-F'!G26+'[24]Obrazac S-M-F'!G26+'[26]Obrazac S-M-F'!G26</f>
        <v>1</v>
      </c>
      <c r="H26" s="194">
        <f>'[15]Obrazac S-M-F'!H26+'[16]Obrazac S-M-F'!H26+'[17]Obrazac S-M-F'!H26+'[18]Obrazac S-M-F'!H26+'[19]Obrazac S-M-F'!H26+'[20]Obrazac S-M-F'!H26+'[21]Obrazac S-M-F'!H26+'[25]Obrazac S-M-F'!H26+'[22]Obrazac S-M-F'!H26+'[23]Obrazac S-M-F'!H26+'[24]Obrazac S-M-F'!H26+'[26]Obrazac S-M-F'!H26</f>
        <v>0</v>
      </c>
      <c r="I26" s="193">
        <f>'[15]Obrazac S-M-F'!M26+'[16]Obrazac S-M-F'!M26+'[17]Obrazac S-M-F'!M26+'[18]Obrazac S-M-F'!M26+'[19]Obrazac S-M-F'!M26+'[20]Obrazac S-M-F'!M26+'[21]Obrazac S-M-F'!M26+'[25]Obrazac S-M-F'!M26+'[22]Obrazac S-M-F'!M26+'[23]Obrazac S-M-F'!M26+'[24]Obrazac S-M-F'!M26+'[26]Obrazac S-M-F'!M26</f>
        <v>0</v>
      </c>
      <c r="J26" s="194">
        <f>'[15]Obrazac S-M-F'!N26+'[16]Obrazac S-M-F'!N26+'[17]Obrazac S-M-F'!N26+'[18]Obrazac S-M-F'!N26+'[19]Obrazac S-M-F'!N26+'[20]Obrazac S-M-F'!N26+'[21]Obrazac S-M-F'!N26+'[25]Obrazac S-M-F'!N26+'[22]Obrazac S-M-F'!N26+'[23]Obrazac S-M-F'!N26+'[24]Obrazac S-M-F'!N26+'[26]Obrazac S-M-F'!N26</f>
        <v>0</v>
      </c>
      <c r="K26" s="197" t="e">
        <f>C26+#REF!</f>
        <v>#REF!</v>
      </c>
      <c r="L26" s="196" t="e">
        <f>D26+#REF!</f>
        <v>#REF!</v>
      </c>
      <c r="M26" s="197">
        <f t="shared" si="0"/>
        <v>1</v>
      </c>
      <c r="N26" s="198">
        <f t="shared" si="1"/>
        <v>0</v>
      </c>
    </row>
    <row r="27" spans="1:14" ht="12.75" customHeight="1">
      <c r="A27" s="141" t="s">
        <v>39</v>
      </c>
      <c r="B27" s="199" t="s">
        <v>40</v>
      </c>
      <c r="C27" s="220" t="e">
        <f>#REF!+#REF!+#REF!+#REF!+#REF!+#REF!+#REF!+#REF!+#REF!+#REF!+#REF!+#REF!+#REF!+#REF!</f>
        <v>#REF!</v>
      </c>
      <c r="D27" s="196" t="e">
        <f>#REF!+#REF!+#REF!+#REF!+#REF!+#REF!+#REF!+#REF!+#REF!+#REF!+#REF!+#REF!+#REF!+#REF!</f>
        <v>#REF!</v>
      </c>
      <c r="E27" s="195" t="e">
        <f>#REF!+#REF!+#REF!+#REF!+#REF!+#REF!+#REF!+#REF!+#REF!+#REF!+#REF!+#REF!+#REF!+#REF!</f>
        <v>#REF!</v>
      </c>
      <c r="F27" s="195" t="e">
        <f>#REF!+#REF!+#REF!+#REF!+#REF!+#REF!+#REF!+#REF!+#REF!+#REF!+#REF!+#REF!+#REF!+#REF!</f>
        <v>#REF!</v>
      </c>
      <c r="G27" s="193">
        <f>'[15]Obrazac S-M-F'!G27+'[16]Obrazac S-M-F'!G27+'[17]Obrazac S-M-F'!G27+'[18]Obrazac S-M-F'!G27+'[19]Obrazac S-M-F'!G27+'[20]Obrazac S-M-F'!G27+'[21]Obrazac S-M-F'!G27+'[25]Obrazac S-M-F'!G27+'[22]Obrazac S-M-F'!G27+'[23]Obrazac S-M-F'!G27+'[24]Obrazac S-M-F'!G27+'[26]Obrazac S-M-F'!G27</f>
        <v>3</v>
      </c>
      <c r="H27" s="194">
        <f>'[15]Obrazac S-M-F'!H27+'[16]Obrazac S-M-F'!H27+'[17]Obrazac S-M-F'!H27+'[18]Obrazac S-M-F'!H27+'[19]Obrazac S-M-F'!H27+'[20]Obrazac S-M-F'!H27+'[21]Obrazac S-M-F'!H27+'[25]Obrazac S-M-F'!H27+'[22]Obrazac S-M-F'!H27+'[23]Obrazac S-M-F'!H27+'[24]Obrazac S-M-F'!H27+'[26]Obrazac S-M-F'!H27</f>
        <v>830.05</v>
      </c>
      <c r="I27" s="193">
        <f>'[15]Obrazac S-M-F'!M27+'[16]Obrazac S-M-F'!M27+'[17]Obrazac S-M-F'!M27+'[18]Obrazac S-M-F'!M27+'[19]Obrazac S-M-F'!M27+'[20]Obrazac S-M-F'!M27+'[21]Obrazac S-M-F'!M27+'[25]Obrazac S-M-F'!M27+'[22]Obrazac S-M-F'!M27+'[23]Obrazac S-M-F'!M27+'[24]Obrazac S-M-F'!M27+'[26]Obrazac S-M-F'!M27</f>
        <v>0</v>
      </c>
      <c r="J27" s="194">
        <f>'[15]Obrazac S-M-F'!N27+'[16]Obrazac S-M-F'!N27+'[17]Obrazac S-M-F'!N27+'[18]Obrazac S-M-F'!N27+'[19]Obrazac S-M-F'!N27+'[20]Obrazac S-M-F'!N27+'[21]Obrazac S-M-F'!N27+'[25]Obrazac S-M-F'!N27+'[22]Obrazac S-M-F'!N27+'[23]Obrazac S-M-F'!N27+'[24]Obrazac S-M-F'!N27+'[26]Obrazac S-M-F'!N27</f>
        <v>0</v>
      </c>
      <c r="K27" s="197" t="e">
        <f>C27+#REF!</f>
        <v>#REF!</v>
      </c>
      <c r="L27" s="196" t="e">
        <f>D27+#REF!</f>
        <v>#REF!</v>
      </c>
      <c r="M27" s="197">
        <f t="shared" si="0"/>
        <v>3</v>
      </c>
      <c r="N27" s="198">
        <f t="shared" si="1"/>
        <v>830.05</v>
      </c>
    </row>
    <row r="28" spans="1:14" ht="19.5" customHeight="1">
      <c r="A28" s="314" t="s">
        <v>41</v>
      </c>
      <c r="B28" s="315"/>
      <c r="C28" s="200" t="e">
        <f>SUM(C10:C27)</f>
        <v>#REF!</v>
      </c>
      <c r="D28" s="201" t="e">
        <f>SUM(D10:D27)</f>
        <v>#REF!</v>
      </c>
      <c r="E28" s="200" t="e">
        <f>SUM(E10:E27)</f>
        <v>#REF!</v>
      </c>
      <c r="F28" s="200" t="e">
        <f>SUM(F10:F27)</f>
        <v>#REF!</v>
      </c>
      <c r="G28" s="200">
        <f aca="true" t="shared" si="2" ref="G28:N28">SUM(G10:G27)</f>
        <v>52979</v>
      </c>
      <c r="H28" s="201">
        <f t="shared" si="2"/>
        <v>98581034.47999997</v>
      </c>
      <c r="I28" s="200">
        <f t="shared" si="2"/>
        <v>3204</v>
      </c>
      <c r="J28" s="201">
        <f t="shared" si="2"/>
        <v>5944016.149999999</v>
      </c>
      <c r="K28" s="200" t="e">
        <f t="shared" si="2"/>
        <v>#REF!</v>
      </c>
      <c r="L28" s="201" t="e">
        <f t="shared" si="2"/>
        <v>#REF!</v>
      </c>
      <c r="M28" s="200">
        <f t="shared" si="2"/>
        <v>56183</v>
      </c>
      <c r="N28" s="202">
        <f t="shared" si="2"/>
        <v>104525050.62999998</v>
      </c>
    </row>
    <row r="29" spans="1:10" s="13" customFormat="1" ht="8.25" customHeight="1">
      <c r="A29" s="12"/>
      <c r="B29" s="12"/>
      <c r="C29" s="39"/>
      <c r="D29" s="39"/>
      <c r="E29" s="39"/>
      <c r="F29" s="39"/>
      <c r="G29" s="39"/>
      <c r="H29" s="39"/>
      <c r="I29" s="39"/>
      <c r="J29" s="39"/>
    </row>
    <row r="30" spans="1:14" ht="12" customHeight="1">
      <c r="A30" s="144" t="s">
        <v>125</v>
      </c>
      <c r="B30" s="221" t="s">
        <v>42</v>
      </c>
      <c r="C30" s="222" t="e">
        <f>#REF!+#REF!+#REF!+#REF!+#REF!+#REF!+#REF!+#REF!+#REF!+#REF!+#REF!+#REF!+#REF!+#REF!</f>
        <v>#REF!</v>
      </c>
      <c r="D30" s="223" t="e">
        <f>#REF!+#REF!+#REF!+#REF!+#REF!+#REF!+#REF!+#REF!+#REF!+#REF!+#REF!+#REF!+#REF!+#REF!</f>
        <v>#REF!</v>
      </c>
      <c r="E30" s="222" t="e">
        <f>#REF!+#REF!+#REF!+#REF!+#REF!+#REF!+#REF!+#REF!+#REF!+#REF!+#REF!+#REF!+#REF!+#REF!</f>
        <v>#REF!</v>
      </c>
      <c r="F30" s="222" t="e">
        <f>#REF!+#REF!+#REF!+#REF!+#REF!+#REF!+#REF!+#REF!+#REF!+#REF!+#REF!+#REF!+#REF!+#REF!</f>
        <v>#REF!</v>
      </c>
      <c r="G30" s="224">
        <f>'[15]Obrazac S-M-F'!G30+'[16]Obrazac S-M-F'!G30+'[17]Obrazac S-M-F'!G30+'[18]Obrazac S-M-F'!G30+'[19]Obrazac S-M-F'!G30+'[20]Obrazac S-M-F'!G30+'[21]Obrazac S-M-F'!G30+'[25]Obrazac S-M-F'!G30+'[22]Obrazac S-M-F'!G30+'[23]Obrazac S-M-F'!G30+'[24]Obrazac S-M-F'!G30+'[26]Obrazac S-M-F'!G30</f>
        <v>4242</v>
      </c>
      <c r="H30" s="225">
        <f>'[15]Obrazac S-M-F'!H30+'[16]Obrazac S-M-F'!H30+'[17]Obrazac S-M-F'!H30+'[18]Obrazac S-M-F'!H30+'[19]Obrazac S-M-F'!H30+'[20]Obrazac S-M-F'!H30+'[21]Obrazac S-M-F'!H30+'[25]Obrazac S-M-F'!H30+'[22]Obrazac S-M-F'!H30+'[23]Obrazac S-M-F'!H30+'[24]Obrazac S-M-F'!H30+'[26]Obrazac S-M-F'!H30</f>
        <v>20680028.13999999</v>
      </c>
      <c r="I30" s="224">
        <f>'[15]Obrazac S-M-F'!M30+'[16]Obrazac S-M-F'!M30+'[17]Obrazac S-M-F'!M30+'[18]Obrazac S-M-F'!M30+'[19]Obrazac S-M-F'!M30+'[20]Obrazac S-M-F'!M30+'[21]Obrazac S-M-F'!M30+'[25]Obrazac S-M-F'!M30+'[22]Obrazac S-M-F'!M30+'[23]Obrazac S-M-F'!M30+'[24]Obrazac S-M-F'!M30+'[26]Obrazac S-M-F'!M30</f>
        <v>92</v>
      </c>
      <c r="J30" s="225">
        <f>'[15]Obrazac S-M-F'!N30+'[16]Obrazac S-M-F'!N30+'[17]Obrazac S-M-F'!N30+'[18]Obrazac S-M-F'!N30+'[19]Obrazac S-M-F'!N30+'[20]Obrazac S-M-F'!N30+'[21]Obrazac S-M-F'!N30+'[25]Obrazac S-M-F'!N30+'[22]Obrazac S-M-F'!N30+'[23]Obrazac S-M-F'!N30+'[24]Obrazac S-M-F'!N30+'[26]Obrazac S-M-F'!N30</f>
        <v>511608.7200000001</v>
      </c>
      <c r="K30" s="226" t="e">
        <f>C30+#REF!</f>
        <v>#REF!</v>
      </c>
      <c r="L30" s="227" t="e">
        <f>D30++#REF!</f>
        <v>#REF!</v>
      </c>
      <c r="M30" s="226">
        <f aca="true" t="shared" si="3" ref="M30:N33">G30+I30</f>
        <v>4334</v>
      </c>
      <c r="N30" s="228">
        <f t="shared" si="3"/>
        <v>21191636.85999999</v>
      </c>
    </row>
    <row r="31" spans="1:14" ht="12" customHeight="1">
      <c r="A31" s="148" t="s">
        <v>123</v>
      </c>
      <c r="B31" s="199" t="s">
        <v>43</v>
      </c>
      <c r="C31" s="207" t="e">
        <f>#REF!+#REF!+#REF!+#REF!+#REF!+#REF!+#REF!+#REF!+#REF!+#REF!+#REF!+#REF!+#REF!+#REF!</f>
        <v>#REF!</v>
      </c>
      <c r="D31" s="208" t="e">
        <f>#REF!+#REF!+#REF!+#REF!+#REF!+#REF!+#REF!+#REF!+#REF!+#REF!+#REF!+#REF!+#REF!+#REF!</f>
        <v>#REF!</v>
      </c>
      <c r="E31" s="207" t="e">
        <f>#REF!+#REF!+#REF!+#REF!+#REF!+#REF!+#REF!+#REF!+#REF!+#REF!+#REF!+#REF!+#REF!+#REF!</f>
        <v>#REF!</v>
      </c>
      <c r="F31" s="207" t="e">
        <f>#REF!+#REF!+#REF!+#REF!+#REF!+#REF!+#REF!+#REF!+#REF!+#REF!+#REF!+#REF!+#REF!+#REF!</f>
        <v>#REF!</v>
      </c>
      <c r="G31" s="205">
        <f>'[15]Obrazac S-M-F'!G31+'[16]Obrazac S-M-F'!G31+'[17]Obrazac S-M-F'!G31+'[18]Obrazac S-M-F'!G31+'[19]Obrazac S-M-F'!G31+'[20]Obrazac S-M-F'!G31+'[21]Obrazac S-M-F'!G31+'[25]Obrazac S-M-F'!G31+'[22]Obrazac S-M-F'!G31+'[23]Obrazac S-M-F'!G31+'[24]Obrazac S-M-F'!G31+'[26]Obrazac S-M-F'!G31</f>
        <v>11</v>
      </c>
      <c r="H31" s="206">
        <f>'[15]Obrazac S-M-F'!H31+'[16]Obrazac S-M-F'!H31+'[17]Obrazac S-M-F'!H31+'[18]Obrazac S-M-F'!H31+'[19]Obrazac S-M-F'!H31+'[20]Obrazac S-M-F'!H31+'[21]Obrazac S-M-F'!H31+'[25]Obrazac S-M-F'!H31+'[22]Obrazac S-M-F'!H31+'[23]Obrazac S-M-F'!H31+'[24]Obrazac S-M-F'!H31+'[26]Obrazac S-M-F'!H31</f>
        <v>32312.969999999998</v>
      </c>
      <c r="I31" s="205">
        <f>'[15]Obrazac S-M-F'!M31+'[16]Obrazac S-M-F'!M31+'[17]Obrazac S-M-F'!M31+'[18]Obrazac S-M-F'!M31+'[19]Obrazac S-M-F'!M31+'[20]Obrazac S-M-F'!M31+'[21]Obrazac S-M-F'!M31+'[25]Obrazac S-M-F'!M31+'[22]Obrazac S-M-F'!M31+'[23]Obrazac S-M-F'!M31+'[24]Obrazac S-M-F'!M31+'[26]Obrazac S-M-F'!M31</f>
        <v>1</v>
      </c>
      <c r="J31" s="206">
        <f>'[15]Obrazac S-M-F'!N31+'[16]Obrazac S-M-F'!N31+'[17]Obrazac S-M-F'!N31+'[18]Obrazac S-M-F'!N31+'[19]Obrazac S-M-F'!N31+'[20]Obrazac S-M-F'!N31+'[21]Obrazac S-M-F'!N31+'[25]Obrazac S-M-F'!N31+'[22]Obrazac S-M-F'!N31+'[23]Obrazac S-M-F'!N31+'[24]Obrazac S-M-F'!N31+'[26]Obrazac S-M-F'!N31</f>
        <v>3520.53</v>
      </c>
      <c r="K31" s="209" t="e">
        <f>C31+#REF!</f>
        <v>#REF!</v>
      </c>
      <c r="L31" s="210" t="e">
        <f>D31++#REF!</f>
        <v>#REF!</v>
      </c>
      <c r="M31" s="209">
        <f t="shared" si="3"/>
        <v>12</v>
      </c>
      <c r="N31" s="211">
        <f t="shared" si="3"/>
        <v>35833.5</v>
      </c>
    </row>
    <row r="32" spans="1:14" ht="12" customHeight="1">
      <c r="A32" s="148" t="s">
        <v>124</v>
      </c>
      <c r="B32" s="199" t="s">
        <v>44</v>
      </c>
      <c r="C32" s="207" t="e">
        <f>#REF!+#REF!+#REF!+#REF!+#REF!+#REF!+#REF!+#REF!+#REF!+#REF!+#REF!+#REF!+#REF!+#REF!</f>
        <v>#REF!</v>
      </c>
      <c r="D32" s="208" t="e">
        <f>#REF!+#REF!+#REF!+#REF!+#REF!+#REF!+#REF!+#REF!+#REF!+#REF!+#REF!+#REF!+#REF!+#REF!</f>
        <v>#REF!</v>
      </c>
      <c r="E32" s="207" t="e">
        <f>#REF!+#REF!+#REF!+#REF!+#REF!+#REF!+#REF!+#REF!+#REF!+#REF!+#REF!+#REF!+#REF!+#REF!</f>
        <v>#REF!</v>
      </c>
      <c r="F32" s="207" t="e">
        <f>#REF!+#REF!+#REF!+#REF!+#REF!+#REF!+#REF!+#REF!+#REF!+#REF!+#REF!+#REF!+#REF!+#REF!</f>
        <v>#REF!</v>
      </c>
      <c r="G32" s="205">
        <f>'[15]Obrazac S-M-F'!G32+'[16]Obrazac S-M-F'!G32+'[17]Obrazac S-M-F'!G32+'[18]Obrazac S-M-F'!G32+'[19]Obrazac S-M-F'!G32+'[20]Obrazac S-M-F'!G32+'[21]Obrazac S-M-F'!G32+'[25]Obrazac S-M-F'!G32+'[22]Obrazac S-M-F'!G32+'[23]Obrazac S-M-F'!G32+'[24]Obrazac S-M-F'!G32+'[26]Obrazac S-M-F'!G32</f>
        <v>851</v>
      </c>
      <c r="H32" s="206">
        <f>'[15]Obrazac S-M-F'!H32+'[16]Obrazac S-M-F'!H32+'[17]Obrazac S-M-F'!H32+'[18]Obrazac S-M-F'!H32+'[19]Obrazac S-M-F'!H32+'[20]Obrazac S-M-F'!H32+'[21]Obrazac S-M-F'!H32+'[25]Obrazac S-M-F'!H32+'[22]Obrazac S-M-F'!H32+'[23]Obrazac S-M-F'!H32+'[24]Obrazac S-M-F'!H32+'[26]Obrazac S-M-F'!H32</f>
        <v>904319.3899999994</v>
      </c>
      <c r="I32" s="205">
        <f>'[15]Obrazac S-M-F'!M32+'[16]Obrazac S-M-F'!M32+'[17]Obrazac S-M-F'!M32+'[18]Obrazac S-M-F'!M32+'[19]Obrazac S-M-F'!M32+'[20]Obrazac S-M-F'!M32+'[21]Obrazac S-M-F'!M32+'[25]Obrazac S-M-F'!M32+'[22]Obrazac S-M-F'!M32+'[23]Obrazac S-M-F'!M32+'[24]Obrazac S-M-F'!M32+'[26]Obrazac S-M-F'!M32</f>
        <v>127</v>
      </c>
      <c r="J32" s="206">
        <f>'[15]Obrazac S-M-F'!N32+'[16]Obrazac S-M-F'!N32+'[17]Obrazac S-M-F'!N32+'[18]Obrazac S-M-F'!N32+'[19]Obrazac S-M-F'!N32+'[20]Obrazac S-M-F'!N32+'[21]Obrazac S-M-F'!N32+'[25]Obrazac S-M-F'!N32+'[22]Obrazac S-M-F'!N32+'[23]Obrazac S-M-F'!N32+'[24]Obrazac S-M-F'!N32+'[26]Obrazac S-M-F'!N32</f>
        <v>125226.25</v>
      </c>
      <c r="K32" s="209" t="e">
        <f>C32+#REF!</f>
        <v>#REF!</v>
      </c>
      <c r="L32" s="210" t="e">
        <f>D32++#REF!</f>
        <v>#REF!</v>
      </c>
      <c r="M32" s="209">
        <f t="shared" si="3"/>
        <v>978</v>
      </c>
      <c r="N32" s="211">
        <f t="shared" si="3"/>
        <v>1029545.6399999994</v>
      </c>
    </row>
    <row r="33" spans="1:14" ht="12" customHeight="1">
      <c r="A33" s="148" t="s">
        <v>126</v>
      </c>
      <c r="B33" s="199" t="s">
        <v>45</v>
      </c>
      <c r="C33" s="207" t="e">
        <f>#REF!+#REF!+#REF!+#REF!+#REF!+#REF!+#REF!+#REF!+#REF!+#REF!+#REF!+#REF!+#REF!+#REF!</f>
        <v>#REF!</v>
      </c>
      <c r="D33" s="208" t="e">
        <f>#REF!+#REF!+#REF!+#REF!+#REF!+#REF!+#REF!+#REF!+#REF!+#REF!+#REF!+#REF!+#REF!+#REF!</f>
        <v>#REF!</v>
      </c>
      <c r="E33" s="207" t="e">
        <f>#REF!+#REF!+#REF!+#REF!+#REF!+#REF!+#REF!+#REF!+#REF!+#REF!+#REF!+#REF!+#REF!+#REF!</f>
        <v>#REF!</v>
      </c>
      <c r="F33" s="207" t="e">
        <f>#REF!+#REF!+#REF!+#REF!+#REF!+#REF!+#REF!+#REF!+#REF!+#REF!+#REF!+#REF!+#REF!+#REF!</f>
        <v>#REF!</v>
      </c>
      <c r="G33" s="205">
        <f>'[15]Obrazac S-M-F'!G33+'[16]Obrazac S-M-F'!G33+'[17]Obrazac S-M-F'!G33+'[18]Obrazac S-M-F'!G33+'[19]Obrazac S-M-F'!G33+'[20]Obrazac S-M-F'!G33+'[21]Obrazac S-M-F'!G33+'[25]Obrazac S-M-F'!G33+'[22]Obrazac S-M-F'!G33+'[23]Obrazac S-M-F'!G33+'[24]Obrazac S-M-F'!G33+'[26]Obrazac S-M-F'!G33</f>
        <v>0</v>
      </c>
      <c r="H33" s="206">
        <f>'[15]Obrazac S-M-F'!H33+'[16]Obrazac S-M-F'!H33+'[17]Obrazac S-M-F'!H33+'[18]Obrazac S-M-F'!H33+'[19]Obrazac S-M-F'!H33+'[20]Obrazac S-M-F'!H33+'[21]Obrazac S-M-F'!H33+'[25]Obrazac S-M-F'!H33+'[22]Obrazac S-M-F'!H33+'[23]Obrazac S-M-F'!H33+'[24]Obrazac S-M-F'!H33+'[26]Obrazac S-M-F'!H33</f>
        <v>0</v>
      </c>
      <c r="I33" s="205">
        <f>'[15]Obrazac S-M-F'!M33+'[16]Obrazac S-M-F'!M33+'[17]Obrazac S-M-F'!M33+'[18]Obrazac S-M-F'!M33+'[19]Obrazac S-M-F'!M33+'[20]Obrazac S-M-F'!M33+'[21]Obrazac S-M-F'!M33+'[25]Obrazac S-M-F'!M33+'[22]Obrazac S-M-F'!M33+'[23]Obrazac S-M-F'!M33+'[24]Obrazac S-M-F'!M33+'[26]Obrazac S-M-F'!M33</f>
        <v>0</v>
      </c>
      <c r="J33" s="206">
        <f>'[15]Obrazac S-M-F'!N33+'[16]Obrazac S-M-F'!N33+'[17]Obrazac S-M-F'!N33+'[18]Obrazac S-M-F'!N33+'[19]Obrazac S-M-F'!N33+'[20]Obrazac S-M-F'!N33+'[21]Obrazac S-M-F'!N33+'[25]Obrazac S-M-F'!N33+'[22]Obrazac S-M-F'!N33+'[23]Obrazac S-M-F'!N33+'[24]Obrazac S-M-F'!N33+'[26]Obrazac S-M-F'!N33</f>
        <v>0</v>
      </c>
      <c r="K33" s="209" t="e">
        <f>C33+#REF!</f>
        <v>#REF!</v>
      </c>
      <c r="L33" s="210" t="e">
        <f>D33++#REF!</f>
        <v>#REF!</v>
      </c>
      <c r="M33" s="209">
        <f t="shared" si="3"/>
        <v>0</v>
      </c>
      <c r="N33" s="211">
        <f t="shared" si="3"/>
        <v>0</v>
      </c>
    </row>
    <row r="34" spans="1:14" ht="18.75" customHeight="1">
      <c r="A34" s="314" t="s">
        <v>46</v>
      </c>
      <c r="B34" s="315"/>
      <c r="C34" s="200" t="e">
        <f>SUM(C30:C33)</f>
        <v>#REF!</v>
      </c>
      <c r="D34" s="201" t="e">
        <f>SUM(D30:D33)</f>
        <v>#REF!</v>
      </c>
      <c r="E34" s="200" t="e">
        <f aca="true" t="shared" si="4" ref="E34:N34">SUM(E30:E33)</f>
        <v>#REF!</v>
      </c>
      <c r="F34" s="200" t="e">
        <f t="shared" si="4"/>
        <v>#REF!</v>
      </c>
      <c r="G34" s="200">
        <f t="shared" si="4"/>
        <v>5104</v>
      </c>
      <c r="H34" s="201">
        <f t="shared" si="4"/>
        <v>21616660.49999999</v>
      </c>
      <c r="I34" s="200">
        <f t="shared" si="4"/>
        <v>220</v>
      </c>
      <c r="J34" s="201">
        <f t="shared" si="4"/>
        <v>640355.5000000001</v>
      </c>
      <c r="K34" s="200" t="e">
        <f t="shared" si="4"/>
        <v>#REF!</v>
      </c>
      <c r="L34" s="201" t="e">
        <f t="shared" si="4"/>
        <v>#REF!</v>
      </c>
      <c r="M34" s="200">
        <f t="shared" si="4"/>
        <v>5324</v>
      </c>
      <c r="N34" s="202">
        <f t="shared" si="4"/>
        <v>22257015.99999999</v>
      </c>
    </row>
    <row r="35" spans="1:10" s="2" customFormat="1" ht="19.5" customHeight="1">
      <c r="A35" s="1"/>
      <c r="B35" s="1"/>
      <c r="C35" s="35"/>
      <c r="D35" s="35"/>
      <c r="E35" s="35"/>
      <c r="F35" s="35"/>
      <c r="G35" s="35"/>
      <c r="H35" s="35"/>
      <c r="I35" s="35"/>
      <c r="J35" s="35"/>
    </row>
    <row r="36" spans="1:14" ht="18" customHeight="1">
      <c r="A36" s="1"/>
      <c r="B36" s="1"/>
      <c r="C36" s="35"/>
      <c r="D36" s="40"/>
      <c r="E36" s="318"/>
      <c r="F36" s="318"/>
      <c r="G36" s="318"/>
      <c r="H36" s="318"/>
      <c r="I36" s="318"/>
      <c r="J36" s="318"/>
      <c r="K36" s="318"/>
      <c r="L36" s="318"/>
      <c r="M36" s="318"/>
      <c r="N36" s="318"/>
    </row>
    <row r="37" spans="1:14" ht="15.75" customHeight="1">
      <c r="A37" s="1"/>
      <c r="B37" s="15"/>
      <c r="C37" s="35"/>
      <c r="D37" s="35"/>
      <c r="E37" s="316"/>
      <c r="F37" s="317"/>
      <c r="G37" s="317"/>
      <c r="H37" s="56"/>
      <c r="I37" s="55"/>
      <c r="J37" s="56"/>
      <c r="K37" s="316"/>
      <c r="L37" s="317"/>
      <c r="M37" s="317"/>
      <c r="N37" s="56"/>
    </row>
    <row r="38" spans="1:10" ht="18.75" customHeight="1">
      <c r="A38" s="1"/>
      <c r="B38" s="1"/>
      <c r="C38" s="35"/>
      <c r="D38" s="35"/>
      <c r="E38" s="35"/>
      <c r="F38" s="35"/>
      <c r="G38" s="35"/>
      <c r="H38" s="35"/>
      <c r="I38" s="35"/>
      <c r="J38" s="35"/>
    </row>
    <row r="39" spans="1:10" ht="18.75" customHeight="1">
      <c r="A39" s="1"/>
      <c r="B39" s="1"/>
      <c r="C39" s="35"/>
      <c r="D39" s="35"/>
      <c r="E39" s="35"/>
      <c r="F39" s="35"/>
      <c r="G39" s="35"/>
      <c r="H39" s="35"/>
      <c r="I39" s="35"/>
      <c r="J39" s="35"/>
    </row>
    <row r="40" spans="1:10" ht="18.75" customHeight="1">
      <c r="A40" s="1"/>
      <c r="B40" s="1"/>
      <c r="C40" s="35"/>
      <c r="D40" s="35"/>
      <c r="E40" s="35"/>
      <c r="F40" s="35"/>
      <c r="G40" s="35"/>
      <c r="H40" s="35"/>
      <c r="I40" s="35"/>
      <c r="J40" s="35"/>
    </row>
    <row r="41" spans="1:10" ht="18.75" customHeight="1">
      <c r="A41" s="1"/>
      <c r="B41" s="1"/>
      <c r="C41" s="35"/>
      <c r="D41" s="35"/>
      <c r="E41" s="35"/>
      <c r="F41" s="35"/>
      <c r="G41" s="35"/>
      <c r="H41" s="35"/>
      <c r="I41" s="35"/>
      <c r="J41" s="35"/>
    </row>
    <row r="42" spans="1:10" ht="18.75" customHeight="1">
      <c r="A42" s="1"/>
      <c r="B42" s="1"/>
      <c r="C42" s="35"/>
      <c r="D42" s="35"/>
      <c r="E42" s="35"/>
      <c r="F42" s="35"/>
      <c r="G42" s="35"/>
      <c r="H42" s="35"/>
      <c r="I42" s="35"/>
      <c r="J42" s="35"/>
    </row>
    <row r="43" spans="1:10" ht="18.75" customHeight="1">
      <c r="A43" s="1"/>
      <c r="B43" s="1"/>
      <c r="C43" s="35"/>
      <c r="D43" s="35"/>
      <c r="E43" s="35"/>
      <c r="F43" s="35"/>
      <c r="G43" s="35"/>
      <c r="H43" s="35"/>
      <c r="I43" s="35"/>
      <c r="J43" s="35"/>
    </row>
    <row r="44" spans="1:10" ht="18.75" customHeight="1">
      <c r="A44" s="1"/>
      <c r="B44" s="1"/>
      <c r="C44" s="35"/>
      <c r="D44" s="35"/>
      <c r="E44" s="35"/>
      <c r="F44" s="35"/>
      <c r="G44" s="35"/>
      <c r="H44" s="35"/>
      <c r="I44" s="35"/>
      <c r="J44" s="35"/>
    </row>
    <row r="45" spans="1:10" ht="18.75" customHeight="1">
      <c r="A45" s="1"/>
      <c r="B45" s="1"/>
      <c r="C45" s="35"/>
      <c r="D45" s="35"/>
      <c r="E45" s="35"/>
      <c r="F45" s="35"/>
      <c r="G45" s="35"/>
      <c r="H45" s="35"/>
      <c r="I45" s="35"/>
      <c r="J45" s="35"/>
    </row>
    <row r="46" spans="1:10" ht="18.75" customHeight="1">
      <c r="A46" s="1"/>
      <c r="B46" s="1"/>
      <c r="C46" s="35"/>
      <c r="D46" s="35"/>
      <c r="E46" s="35"/>
      <c r="F46" s="35"/>
      <c r="G46" s="35"/>
      <c r="H46" s="35"/>
      <c r="I46" s="35"/>
      <c r="J46" s="35"/>
    </row>
    <row r="47" spans="1:10" ht="18.75" customHeight="1">
      <c r="A47" s="1"/>
      <c r="B47" s="1"/>
      <c r="C47" s="35"/>
      <c r="D47" s="35"/>
      <c r="E47" s="35"/>
      <c r="F47" s="35"/>
      <c r="G47" s="35"/>
      <c r="H47" s="35"/>
      <c r="I47" s="35"/>
      <c r="J47" s="35"/>
    </row>
    <row r="48" spans="1:10" ht="18.75" customHeight="1">
      <c r="A48" s="1"/>
      <c r="B48" s="1"/>
      <c r="C48" s="35"/>
      <c r="D48" s="35"/>
      <c r="E48" s="35"/>
      <c r="F48" s="35"/>
      <c r="G48" s="35"/>
      <c r="H48" s="35"/>
      <c r="I48" s="35"/>
      <c r="J48" s="35"/>
    </row>
    <row r="49" spans="1:10" ht="18.75" customHeight="1">
      <c r="A49" s="1"/>
      <c r="B49" s="1"/>
      <c r="C49" s="35"/>
      <c r="D49" s="35"/>
      <c r="E49" s="35"/>
      <c r="F49" s="35"/>
      <c r="G49" s="35"/>
      <c r="H49" s="35"/>
      <c r="I49" s="35"/>
      <c r="J49" s="35"/>
    </row>
    <row r="50" spans="1:10" ht="18.75" customHeight="1">
      <c r="A50" s="1"/>
      <c r="B50" s="1"/>
      <c r="C50" s="35"/>
      <c r="D50" s="35"/>
      <c r="E50" s="35"/>
      <c r="F50" s="35"/>
      <c r="G50" s="35"/>
      <c r="H50" s="35"/>
      <c r="I50" s="35"/>
      <c r="J50" s="35"/>
    </row>
    <row r="51" spans="1:10" ht="18.75" customHeight="1">
      <c r="A51" s="1"/>
      <c r="B51" s="1"/>
      <c r="C51" s="35"/>
      <c r="D51" s="35"/>
      <c r="E51" s="35"/>
      <c r="F51" s="35"/>
      <c r="G51" s="35"/>
      <c r="H51" s="35"/>
      <c r="I51" s="35"/>
      <c r="J51" s="35"/>
    </row>
    <row r="52" spans="1:10" ht="18.75" customHeight="1">
      <c r="A52" s="1"/>
      <c r="B52" s="1"/>
      <c r="C52" s="35"/>
      <c r="D52" s="35"/>
      <c r="E52" s="35"/>
      <c r="F52" s="35"/>
      <c r="G52" s="35"/>
      <c r="H52" s="35"/>
      <c r="I52" s="35"/>
      <c r="J52" s="35"/>
    </row>
    <row r="53" spans="1:10" ht="18.75" customHeight="1">
      <c r="A53" s="1"/>
      <c r="B53" s="1"/>
      <c r="C53" s="35"/>
      <c r="D53" s="35"/>
      <c r="E53" s="35"/>
      <c r="F53" s="35"/>
      <c r="G53" s="35"/>
      <c r="H53" s="35"/>
      <c r="I53" s="35"/>
      <c r="J53" s="35"/>
    </row>
    <row r="54" spans="1:10" ht="18.75" customHeight="1">
      <c r="A54" s="1"/>
      <c r="B54" s="1"/>
      <c r="C54" s="35"/>
      <c r="D54" s="35"/>
      <c r="E54" s="35"/>
      <c r="F54" s="35"/>
      <c r="G54" s="35"/>
      <c r="H54" s="35"/>
      <c r="I54" s="35"/>
      <c r="J54" s="35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</sheetData>
  <sheetProtection/>
  <mergeCells count="24">
    <mergeCell ref="M36:N36"/>
    <mergeCell ref="E37:G37"/>
    <mergeCell ref="K37:M37"/>
    <mergeCell ref="E36:F36"/>
    <mergeCell ref="G36:H36"/>
    <mergeCell ref="I36:J36"/>
    <mergeCell ref="K36:L36"/>
    <mergeCell ref="A34:B34"/>
    <mergeCell ref="A28:B28"/>
    <mergeCell ref="H7:H8"/>
    <mergeCell ref="J7:J8"/>
    <mergeCell ref="G5:H6"/>
    <mergeCell ref="I5:J6"/>
    <mergeCell ref="E7:G8"/>
    <mergeCell ref="I7:I8"/>
    <mergeCell ref="A2:J2"/>
    <mergeCell ref="M2:N2"/>
    <mergeCell ref="A3:N3"/>
    <mergeCell ref="A5:A8"/>
    <mergeCell ref="B5:B8"/>
    <mergeCell ref="C6:D7"/>
    <mergeCell ref="M7:M8"/>
    <mergeCell ref="N7:N8"/>
    <mergeCell ref="M5:N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F105"/>
  <sheetViews>
    <sheetView zoomScale="110" zoomScaleNormal="110" zoomScalePageLayoutView="0" workbookViewId="0" topLeftCell="A1">
      <selection activeCell="A9" sqref="A9:D9"/>
    </sheetView>
  </sheetViews>
  <sheetFormatPr defaultColWidth="9.28125" defaultRowHeight="15"/>
  <cols>
    <col min="1" max="1" width="7.57421875" style="16" customWidth="1"/>
    <col min="2" max="2" width="21.28125" style="16" customWidth="1"/>
    <col min="3" max="3" width="8.28125" style="2" customWidth="1"/>
    <col min="4" max="4" width="11.2812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2" s="2" customFormat="1" ht="9.75" customHeight="1">
      <c r="A1" s="1"/>
      <c r="B1" s="1"/>
    </row>
    <row r="2" spans="1:2" ht="18.75" customHeight="1">
      <c r="A2" s="323"/>
      <c r="B2" s="324"/>
    </row>
    <row r="3" spans="1:4" s="2" customFormat="1" ht="46.5" customHeight="1">
      <c r="A3" s="267" t="str">
        <f>"Riješene štete   po vrstama osiguranja za period od 1.1. do "&amp;Premija!C1&amp;" godine. Društva iz RS-a"</f>
        <v>Riješene štete   po vrstama osiguranja za period od 1.1. do 30.09.2014. godine. Društva iz RS-a</v>
      </c>
      <c r="B3" s="267"/>
      <c r="C3" s="267"/>
      <c r="D3" s="267"/>
    </row>
    <row r="4" spans="1:2" s="2" customFormat="1" ht="9.75" customHeight="1">
      <c r="A4" s="4"/>
      <c r="B4" s="4"/>
    </row>
    <row r="5" spans="1:4" s="5" customFormat="1" ht="15" customHeight="1">
      <c r="A5" s="259" t="s">
        <v>0</v>
      </c>
      <c r="B5" s="261" t="s">
        <v>1</v>
      </c>
      <c r="C5" s="319" t="s">
        <v>113</v>
      </c>
      <c r="D5" s="320"/>
    </row>
    <row r="6" spans="1:5" s="6" customFormat="1" ht="15" customHeight="1">
      <c r="A6" s="260"/>
      <c r="B6" s="262"/>
      <c r="C6" s="321"/>
      <c r="D6" s="322"/>
      <c r="E6" s="5"/>
    </row>
    <row r="7" spans="1:5" s="6" customFormat="1" ht="15" customHeight="1">
      <c r="A7" s="260"/>
      <c r="B7" s="262"/>
      <c r="C7" s="321"/>
      <c r="D7" s="322"/>
      <c r="E7" s="5"/>
    </row>
    <row r="8" spans="1:6" s="6" customFormat="1" ht="23.25" customHeight="1">
      <c r="A8" s="260"/>
      <c r="B8" s="262"/>
      <c r="C8" s="136" t="s">
        <v>3</v>
      </c>
      <c r="D8" s="191" t="s">
        <v>4</v>
      </c>
      <c r="E8" s="5"/>
      <c r="F8" s="7"/>
    </row>
    <row r="9" spans="1:5" s="9" customFormat="1" ht="14.25" customHeight="1">
      <c r="A9" s="156">
        <v>1</v>
      </c>
      <c r="B9" s="157">
        <v>2</v>
      </c>
      <c r="C9" s="230">
        <v>3</v>
      </c>
      <c r="D9" s="231">
        <v>4</v>
      </c>
      <c r="E9" s="8"/>
    </row>
    <row r="10" spans="1:4" ht="12.75" customHeight="1">
      <c r="A10" s="141" t="s">
        <v>5</v>
      </c>
      <c r="B10" s="192" t="s">
        <v>6</v>
      </c>
      <c r="C10" s="197">
        <f>'[1]UKUPNO  RS'!$Q$10</f>
        <v>179</v>
      </c>
      <c r="D10" s="198">
        <f>'[1]UKUPNO  RS'!$R$10</f>
        <v>374921.94</v>
      </c>
    </row>
    <row r="11" spans="1:4" ht="12.75" customHeight="1">
      <c r="A11" s="141" t="s">
        <v>7</v>
      </c>
      <c r="B11" s="199" t="s">
        <v>8</v>
      </c>
      <c r="C11" s="197">
        <f>'[1]UKUPNO  RS'!$Q$11</f>
        <v>68</v>
      </c>
      <c r="D11" s="198">
        <f>'[1]UKUPNO  RS'!$R$11</f>
        <v>82344.72</v>
      </c>
    </row>
    <row r="12" spans="1:4" ht="12.75" customHeight="1">
      <c r="A12" s="141" t="s">
        <v>9</v>
      </c>
      <c r="B12" s="199" t="s">
        <v>10</v>
      </c>
      <c r="C12" s="197">
        <f>'[1]UKUPNO  RS'!$Q$12</f>
        <v>476</v>
      </c>
      <c r="D12" s="198">
        <f>'[1]UKUPNO  RS'!$R$12</f>
        <v>1047423.78</v>
      </c>
    </row>
    <row r="13" spans="1:4" ht="12.75" customHeight="1">
      <c r="A13" s="141" t="s">
        <v>11</v>
      </c>
      <c r="B13" s="199" t="s">
        <v>12</v>
      </c>
      <c r="C13" s="197">
        <f>'[1]UKUPNO  RS'!$Q$13</f>
        <v>0</v>
      </c>
      <c r="D13" s="198">
        <f>'[1]UKUPNO  RS'!$R$13</f>
        <v>0</v>
      </c>
    </row>
    <row r="14" spans="1:4" ht="12.75" customHeight="1">
      <c r="A14" s="141" t="s">
        <v>13</v>
      </c>
      <c r="B14" s="199" t="s">
        <v>14</v>
      </c>
      <c r="C14" s="197">
        <f>'[1]UKUPNO  RS'!$Q$14</f>
        <v>0</v>
      </c>
      <c r="D14" s="198">
        <f>'[1]UKUPNO  RS'!$R$14</f>
        <v>0</v>
      </c>
    </row>
    <row r="15" spans="1:4" ht="12.75" customHeight="1">
      <c r="A15" s="141" t="s">
        <v>15</v>
      </c>
      <c r="B15" s="199" t="s">
        <v>16</v>
      </c>
      <c r="C15" s="197">
        <f>'[1]UKUPNO  RS'!$Q$15</f>
        <v>0</v>
      </c>
      <c r="D15" s="198">
        <f>'[1]UKUPNO  RS'!$R$15</f>
        <v>0</v>
      </c>
    </row>
    <row r="16" spans="1:4" ht="12.75" customHeight="1">
      <c r="A16" s="141" t="s">
        <v>17</v>
      </c>
      <c r="B16" s="199" t="s">
        <v>18</v>
      </c>
      <c r="C16" s="197">
        <f>'[1]UKUPNO  RS'!$Q$16</f>
        <v>1</v>
      </c>
      <c r="D16" s="198">
        <f>'[1]UKUPNO  RS'!$R$16</f>
        <v>0</v>
      </c>
    </row>
    <row r="17" spans="1:4" ht="12.75" customHeight="1">
      <c r="A17" s="141" t="s">
        <v>19</v>
      </c>
      <c r="B17" s="199" t="s">
        <v>20</v>
      </c>
      <c r="C17" s="197">
        <f>'[1]UKUPNO  RS'!$Q$17</f>
        <v>39</v>
      </c>
      <c r="D17" s="198">
        <f>'[1]UKUPNO  RS'!$R$17</f>
        <v>31764.97</v>
      </c>
    </row>
    <row r="18" spans="1:4" ht="12.75" customHeight="1">
      <c r="A18" s="141" t="s">
        <v>21</v>
      </c>
      <c r="B18" s="199" t="s">
        <v>22</v>
      </c>
      <c r="C18" s="197">
        <f>'[1]UKUPNO  RS'!$Q$18</f>
        <v>68</v>
      </c>
      <c r="D18" s="198">
        <f>'[1]UKUPNO  RS'!$R$18</f>
        <v>10863376.07</v>
      </c>
    </row>
    <row r="19" spans="1:4" ht="12.75" customHeight="1">
      <c r="A19" s="141" t="s">
        <v>23</v>
      </c>
      <c r="B19" s="199" t="s">
        <v>24</v>
      </c>
      <c r="C19" s="197">
        <f>'[1]UKUPNO  RS'!$Q$19</f>
        <v>1541</v>
      </c>
      <c r="D19" s="198">
        <f>'[1]UKUPNO  RS'!$R$19</f>
        <v>2956982.74</v>
      </c>
    </row>
    <row r="20" spans="1:5" s="11" customFormat="1" ht="12.75" customHeight="1">
      <c r="A20" s="141" t="s">
        <v>25</v>
      </c>
      <c r="B20" s="199" t="s">
        <v>26</v>
      </c>
      <c r="C20" s="197">
        <f>'[1]UKUPNO  RS'!$Q$20</f>
        <v>0</v>
      </c>
      <c r="D20" s="198">
        <f>'[1]UKUPNO  RS'!$R$20</f>
        <v>0</v>
      </c>
      <c r="E20" s="10"/>
    </row>
    <row r="21" spans="1:4" ht="12.75" customHeight="1">
      <c r="A21" s="141" t="s">
        <v>27</v>
      </c>
      <c r="B21" s="199" t="s">
        <v>28</v>
      </c>
      <c r="C21" s="197">
        <f>'[1]UKUPNO  RS'!$Q$21</f>
        <v>0</v>
      </c>
      <c r="D21" s="198">
        <f>'[1]UKUPNO  RS'!$R$21</f>
        <v>0</v>
      </c>
    </row>
    <row r="22" spans="1:4" ht="12.75" customHeight="1">
      <c r="A22" s="141" t="s">
        <v>29</v>
      </c>
      <c r="B22" s="199" t="s">
        <v>30</v>
      </c>
      <c r="C22" s="197">
        <f>'[1]UKUPNO  RS'!$Q$22</f>
        <v>1</v>
      </c>
      <c r="D22" s="198">
        <f>'[1]UKUPNO  RS'!$R$22</f>
        <v>3992.04</v>
      </c>
    </row>
    <row r="23" spans="1:4" ht="12.75" customHeight="1">
      <c r="A23" s="141" t="s">
        <v>31</v>
      </c>
      <c r="B23" s="199" t="s">
        <v>32</v>
      </c>
      <c r="C23" s="197">
        <f>'[1]UKUPNO  RS'!$Q$23</f>
        <v>0</v>
      </c>
      <c r="D23" s="198">
        <f>'[1]UKUPNO  RS'!$R$23</f>
        <v>0</v>
      </c>
    </row>
    <row r="24" spans="1:4" ht="12.75" customHeight="1">
      <c r="A24" s="141" t="s">
        <v>33</v>
      </c>
      <c r="B24" s="199" t="s">
        <v>34</v>
      </c>
      <c r="C24" s="197">
        <f>'[1]UKUPNO  RS'!$Q$24</f>
        <v>0</v>
      </c>
      <c r="D24" s="198">
        <f>'[1]UKUPNO  RS'!$R$24</f>
        <v>0</v>
      </c>
    </row>
    <row r="25" spans="1:4" ht="12.75" customHeight="1">
      <c r="A25" s="141" t="s">
        <v>35</v>
      </c>
      <c r="B25" s="199" t="s">
        <v>36</v>
      </c>
      <c r="C25" s="197">
        <f>'[1]UKUPNO  RS'!$Q$25</f>
        <v>0</v>
      </c>
      <c r="D25" s="198">
        <f>'[1]UKUPNO  RS'!$R$25</f>
        <v>0</v>
      </c>
    </row>
    <row r="26" spans="1:4" ht="12.75" customHeight="1">
      <c r="A26" s="141" t="s">
        <v>37</v>
      </c>
      <c r="B26" s="199" t="s">
        <v>38</v>
      </c>
      <c r="C26" s="197">
        <f>'[1]UKUPNO  RS'!$Q$26</f>
        <v>0</v>
      </c>
      <c r="D26" s="198">
        <f>'[1]UKUPNO  RS'!$R$26</f>
        <v>0</v>
      </c>
    </row>
    <row r="27" spans="1:4" ht="12.75" customHeight="1">
      <c r="A27" s="141" t="s">
        <v>39</v>
      </c>
      <c r="B27" s="199" t="s">
        <v>40</v>
      </c>
      <c r="C27" s="197">
        <f>'[1]UKUPNO  RS'!$Q$27</f>
        <v>0</v>
      </c>
      <c r="D27" s="198">
        <f>'[1]UKUPNO  RS'!$R$27</f>
        <v>0</v>
      </c>
    </row>
    <row r="28" spans="1:4" ht="19.5" customHeight="1">
      <c r="A28" s="314" t="s">
        <v>41</v>
      </c>
      <c r="B28" s="315"/>
      <c r="C28" s="200">
        <f>SUM(C10:C27)</f>
        <v>2373</v>
      </c>
      <c r="D28" s="202">
        <f>SUM(D10:D27)</f>
        <v>15360806.26</v>
      </c>
    </row>
    <row r="29" spans="1:2" s="2" customFormat="1" ht="19.5" customHeight="1">
      <c r="A29" s="1"/>
      <c r="B29" s="1"/>
    </row>
    <row r="30" spans="1:4" ht="18" customHeight="1">
      <c r="A30" s="259" t="s">
        <v>0</v>
      </c>
      <c r="B30" s="261" t="s">
        <v>1</v>
      </c>
      <c r="C30" s="319" t="s">
        <v>2</v>
      </c>
      <c r="D30" s="320"/>
    </row>
    <row r="31" spans="1:4" ht="15.75" customHeight="1">
      <c r="A31" s="260"/>
      <c r="B31" s="262"/>
      <c r="C31" s="321"/>
      <c r="D31" s="322"/>
    </row>
    <row r="32" spans="1:4" ht="18.75" customHeight="1">
      <c r="A32" s="260"/>
      <c r="B32" s="262"/>
      <c r="C32" s="321"/>
      <c r="D32" s="322"/>
    </row>
    <row r="33" spans="1:4" ht="18.75" customHeight="1">
      <c r="A33" s="260"/>
      <c r="B33" s="262"/>
      <c r="C33" s="136" t="s">
        <v>3</v>
      </c>
      <c r="D33" s="212" t="s">
        <v>4</v>
      </c>
    </row>
    <row r="34" spans="1:4" ht="18.75" customHeight="1">
      <c r="A34" s="204" t="s">
        <v>125</v>
      </c>
      <c r="B34" s="199" t="s">
        <v>42</v>
      </c>
      <c r="C34" s="209">
        <f>'[1]UKUPNO  RS'!$Q$34</f>
        <v>5</v>
      </c>
      <c r="D34" s="211">
        <f>'[1]UKUPNO  RS'!$R$34</f>
        <v>8419.32</v>
      </c>
    </row>
    <row r="35" spans="1:4" ht="18.75" customHeight="1">
      <c r="A35" s="148" t="s">
        <v>123</v>
      </c>
      <c r="B35" s="199" t="s">
        <v>43</v>
      </c>
      <c r="C35" s="209">
        <f>'[1]UKUPNO  RS'!$Q$35</f>
        <v>0</v>
      </c>
      <c r="D35" s="211">
        <f>'[1]UKUPNO  RS'!$R$35</f>
        <v>0</v>
      </c>
    </row>
    <row r="36" spans="1:4" ht="18.75" customHeight="1">
      <c r="A36" s="148" t="s">
        <v>124</v>
      </c>
      <c r="B36" s="199" t="s">
        <v>44</v>
      </c>
      <c r="C36" s="209">
        <f>'[1]UKUPNO  RS'!$Q$36</f>
        <v>3</v>
      </c>
      <c r="D36" s="211">
        <f>'[1]UKUPNO  RS'!$R$36</f>
        <v>4202.58</v>
      </c>
    </row>
    <row r="37" spans="1:4" ht="18.75" customHeight="1">
      <c r="A37" s="148" t="s">
        <v>126</v>
      </c>
      <c r="B37" s="199" t="s">
        <v>45</v>
      </c>
      <c r="C37" s="209">
        <f>'[1]UKUPNO  RS'!$Q$37</f>
        <v>0</v>
      </c>
      <c r="D37" s="211">
        <f>'[1]UKUPNO  RS'!$R$37</f>
        <v>0</v>
      </c>
    </row>
    <row r="38" spans="1:4" ht="18.75" customHeight="1">
      <c r="A38" s="314" t="s">
        <v>46</v>
      </c>
      <c r="B38" s="315"/>
      <c r="C38" s="213">
        <f>SUM(C34:C37)</f>
        <v>8</v>
      </c>
      <c r="D38" s="214">
        <f>SUM(D34:D37)</f>
        <v>12621.9</v>
      </c>
    </row>
    <row r="39" spans="1:6" s="2" customFormat="1" ht="18.75" customHeight="1">
      <c r="A39" s="1"/>
      <c r="B39" s="1"/>
      <c r="F39" s="3"/>
    </row>
    <row r="40" spans="1:6" s="2" customFormat="1" ht="18.75" customHeight="1">
      <c r="A40" s="1"/>
      <c r="B40" s="1"/>
      <c r="F40" s="3"/>
    </row>
    <row r="41" spans="1:6" s="2" customFormat="1" ht="18.75" customHeight="1">
      <c r="A41" s="1"/>
      <c r="B41" s="1"/>
      <c r="F41" s="3"/>
    </row>
    <row r="42" spans="1:6" s="2" customFormat="1" ht="18.75" customHeight="1">
      <c r="A42" s="1"/>
      <c r="B42" s="1"/>
      <c r="F42" s="3"/>
    </row>
    <row r="43" spans="1:6" s="2" customFormat="1" ht="18.75" customHeight="1">
      <c r="A43" s="1"/>
      <c r="B43" s="1"/>
      <c r="F43" s="3"/>
    </row>
    <row r="44" spans="1:6" s="2" customFormat="1" ht="18.75" customHeight="1">
      <c r="A44" s="1"/>
      <c r="B44" s="1"/>
      <c r="F44" s="3"/>
    </row>
    <row r="45" spans="1:6" s="2" customFormat="1" ht="18.75" customHeight="1">
      <c r="A45" s="1"/>
      <c r="B45" s="1"/>
      <c r="F45" s="3"/>
    </row>
    <row r="46" spans="1:6" s="2" customFormat="1" ht="18.75" customHeight="1">
      <c r="A46" s="1"/>
      <c r="B46" s="1"/>
      <c r="F46" s="3"/>
    </row>
    <row r="47" spans="1:6" s="2" customFormat="1" ht="18.75" customHeight="1">
      <c r="A47" s="1"/>
      <c r="B47" s="1"/>
      <c r="F47" s="3"/>
    </row>
    <row r="48" spans="1:6" s="2" customFormat="1" ht="18.75" customHeight="1">
      <c r="A48" s="1"/>
      <c r="B48" s="1"/>
      <c r="F48" s="3"/>
    </row>
    <row r="49" spans="1:6" s="2" customFormat="1" ht="18.75" customHeight="1">
      <c r="A49" s="16"/>
      <c r="B49" s="16"/>
      <c r="F49" s="3"/>
    </row>
    <row r="50" spans="1:6" s="2" customFormat="1" ht="18.75" customHeight="1">
      <c r="A50" s="16"/>
      <c r="B50" s="16"/>
      <c r="F50" s="3"/>
    </row>
    <row r="51" spans="1:6" s="2" customFormat="1" ht="18.75" customHeight="1">
      <c r="A51" s="16"/>
      <c r="B51" s="16"/>
      <c r="F51" s="3"/>
    </row>
    <row r="52" spans="1:6" s="2" customFormat="1" ht="18.75" customHeight="1">
      <c r="A52" s="16"/>
      <c r="B52" s="16"/>
      <c r="F52" s="3"/>
    </row>
    <row r="53" spans="1:6" s="2" customFormat="1" ht="18.75" customHeight="1">
      <c r="A53" s="16"/>
      <c r="B53" s="16"/>
      <c r="F53" s="3"/>
    </row>
    <row r="54" spans="1:6" s="2" customFormat="1" ht="18.75" customHeight="1">
      <c r="A54" s="16"/>
      <c r="B54" s="16"/>
      <c r="F54" s="3"/>
    </row>
    <row r="55" spans="3:6" s="16" customFormat="1" ht="18.75" customHeight="1">
      <c r="C55" s="2"/>
      <c r="D55" s="2"/>
      <c r="E55" s="2"/>
      <c r="F55" s="3"/>
    </row>
    <row r="56" spans="3:6" s="16" customFormat="1" ht="18.75" customHeight="1">
      <c r="C56" s="2"/>
      <c r="D56" s="2"/>
      <c r="E56" s="2"/>
      <c r="F56" s="3"/>
    </row>
    <row r="57" spans="3:6" s="16" customFormat="1" ht="18.75" customHeight="1">
      <c r="C57" s="2"/>
      <c r="D57" s="2"/>
      <c r="E57" s="2"/>
      <c r="F57" s="3"/>
    </row>
    <row r="58" spans="3:6" s="16" customFormat="1" ht="18.75" customHeight="1">
      <c r="C58" s="2"/>
      <c r="D58" s="2"/>
      <c r="E58" s="2"/>
      <c r="F58" s="3"/>
    </row>
    <row r="59" spans="3:6" s="16" customFormat="1" ht="18.75" customHeight="1">
      <c r="C59" s="2"/>
      <c r="D59" s="2"/>
      <c r="E59" s="2"/>
      <c r="F59" s="3"/>
    </row>
    <row r="60" spans="3:6" s="16" customFormat="1" ht="18.75" customHeight="1">
      <c r="C60" s="2"/>
      <c r="D60" s="2"/>
      <c r="E60" s="2"/>
      <c r="F60" s="3"/>
    </row>
    <row r="61" spans="3:6" s="16" customFormat="1" ht="18.75" customHeight="1">
      <c r="C61" s="2"/>
      <c r="D61" s="2"/>
      <c r="E61" s="2"/>
      <c r="F61" s="3"/>
    </row>
    <row r="62" spans="3:6" s="16" customFormat="1" ht="18.75" customHeight="1">
      <c r="C62" s="2"/>
      <c r="D62" s="2"/>
      <c r="E62" s="2"/>
      <c r="F62" s="3"/>
    </row>
    <row r="63" spans="3:6" s="16" customFormat="1" ht="18.75" customHeight="1">
      <c r="C63" s="2"/>
      <c r="D63" s="2"/>
      <c r="E63" s="2"/>
      <c r="F63" s="3"/>
    </row>
    <row r="64" spans="3:6" s="16" customFormat="1" ht="18.75" customHeight="1">
      <c r="C64" s="2"/>
      <c r="D64" s="2"/>
      <c r="E64" s="2"/>
      <c r="F64" s="3"/>
    </row>
    <row r="65" spans="3:6" s="16" customFormat="1" ht="18.75" customHeight="1">
      <c r="C65" s="2"/>
      <c r="D65" s="2"/>
      <c r="E65" s="2"/>
      <c r="F65" s="3"/>
    </row>
    <row r="66" spans="3:6" s="16" customFormat="1" ht="18.75" customHeight="1">
      <c r="C66" s="2"/>
      <c r="D66" s="2"/>
      <c r="E66" s="2"/>
      <c r="F66" s="3"/>
    </row>
    <row r="67" spans="3:6" s="16" customFormat="1" ht="18.75" customHeight="1">
      <c r="C67" s="2"/>
      <c r="D67" s="2"/>
      <c r="E67" s="2"/>
      <c r="F67" s="3"/>
    </row>
    <row r="68" spans="3:6" s="16" customFormat="1" ht="18.75" customHeight="1">
      <c r="C68" s="2"/>
      <c r="D68" s="2"/>
      <c r="E68" s="2"/>
      <c r="F68" s="3"/>
    </row>
    <row r="69" spans="3:6" s="16" customFormat="1" ht="18.75" customHeight="1">
      <c r="C69" s="2"/>
      <c r="D69" s="2"/>
      <c r="E69" s="2"/>
      <c r="F69" s="3"/>
    </row>
    <row r="70" spans="3:6" s="16" customFormat="1" ht="18.75" customHeight="1">
      <c r="C70" s="2"/>
      <c r="D70" s="2"/>
      <c r="E70" s="2"/>
      <c r="F70" s="3"/>
    </row>
    <row r="71" spans="3:6" s="16" customFormat="1" ht="18.75" customHeight="1">
      <c r="C71" s="2"/>
      <c r="D71" s="2"/>
      <c r="E71" s="2"/>
      <c r="F71" s="3"/>
    </row>
    <row r="72" spans="3:6" s="16" customFormat="1" ht="18.75" customHeight="1">
      <c r="C72" s="2"/>
      <c r="D72" s="2"/>
      <c r="E72" s="2"/>
      <c r="F72" s="3"/>
    </row>
    <row r="73" spans="3:6" s="16" customFormat="1" ht="18.75" customHeight="1">
      <c r="C73" s="2"/>
      <c r="D73" s="2"/>
      <c r="E73" s="2"/>
      <c r="F73" s="3"/>
    </row>
    <row r="74" spans="3:6" s="16" customFormat="1" ht="18.75" customHeight="1">
      <c r="C74" s="2"/>
      <c r="D74" s="2"/>
      <c r="E74" s="2"/>
      <c r="F74" s="3"/>
    </row>
    <row r="75" spans="3:6" s="16" customFormat="1" ht="18.75" customHeight="1">
      <c r="C75" s="2"/>
      <c r="D75" s="2"/>
      <c r="E75" s="2"/>
      <c r="F75" s="3"/>
    </row>
    <row r="76" spans="3:6" s="16" customFormat="1" ht="18.75" customHeight="1">
      <c r="C76" s="2"/>
      <c r="D76" s="2"/>
      <c r="E76" s="2"/>
      <c r="F76" s="3"/>
    </row>
    <row r="77" spans="3:6" s="16" customFormat="1" ht="18.75" customHeight="1">
      <c r="C77" s="2"/>
      <c r="D77" s="2"/>
      <c r="E77" s="2"/>
      <c r="F77" s="3"/>
    </row>
    <row r="78" spans="3:6" s="16" customFormat="1" ht="18.75" customHeight="1">
      <c r="C78" s="2"/>
      <c r="D78" s="2"/>
      <c r="E78" s="2"/>
      <c r="F78" s="3"/>
    </row>
    <row r="79" spans="3:6" s="16" customFormat="1" ht="18.75" customHeight="1">
      <c r="C79" s="2"/>
      <c r="D79" s="2"/>
      <c r="E79" s="2"/>
      <c r="F79" s="3"/>
    </row>
    <row r="80" spans="3:6" s="16" customFormat="1" ht="18.75" customHeight="1">
      <c r="C80" s="2"/>
      <c r="D80" s="2"/>
      <c r="E80" s="2"/>
      <c r="F80" s="3"/>
    </row>
    <row r="81" spans="3:6" s="16" customFormat="1" ht="18.75" customHeight="1">
      <c r="C81" s="2"/>
      <c r="D81" s="2"/>
      <c r="E81" s="2"/>
      <c r="F81" s="3"/>
    </row>
    <row r="82" spans="3:6" s="16" customFormat="1" ht="18.75" customHeight="1">
      <c r="C82" s="2"/>
      <c r="D82" s="2"/>
      <c r="E82" s="2"/>
      <c r="F82" s="3"/>
    </row>
    <row r="83" spans="3:6" s="16" customFormat="1" ht="18.75" customHeight="1">
      <c r="C83" s="2"/>
      <c r="D83" s="2"/>
      <c r="E83" s="2"/>
      <c r="F83" s="3"/>
    </row>
    <row r="84" spans="3:6" s="16" customFormat="1" ht="18.75" customHeight="1">
      <c r="C84" s="2"/>
      <c r="D84" s="2"/>
      <c r="E84" s="2"/>
      <c r="F84" s="3"/>
    </row>
    <row r="85" spans="3:6" s="16" customFormat="1" ht="18.75" customHeight="1">
      <c r="C85" s="2"/>
      <c r="D85" s="2"/>
      <c r="E85" s="2"/>
      <c r="F85" s="3"/>
    </row>
    <row r="86" spans="3:6" s="16" customFormat="1" ht="18.75" customHeight="1">
      <c r="C86" s="2"/>
      <c r="D86" s="2"/>
      <c r="E86" s="2"/>
      <c r="F86" s="3"/>
    </row>
    <row r="87" spans="3:6" s="16" customFormat="1" ht="18.75" customHeight="1">
      <c r="C87" s="2"/>
      <c r="D87" s="2"/>
      <c r="E87" s="2"/>
      <c r="F87" s="3"/>
    </row>
    <row r="88" spans="3:6" s="16" customFormat="1" ht="18.75" customHeight="1">
      <c r="C88" s="2"/>
      <c r="D88" s="2"/>
      <c r="E88" s="2"/>
      <c r="F88" s="3"/>
    </row>
    <row r="89" spans="3:6" s="16" customFormat="1" ht="18.75" customHeight="1">
      <c r="C89" s="2"/>
      <c r="D89" s="2"/>
      <c r="E89" s="2"/>
      <c r="F89" s="3"/>
    </row>
    <row r="90" spans="3:6" s="16" customFormat="1" ht="18.75" customHeight="1">
      <c r="C90" s="2"/>
      <c r="D90" s="2"/>
      <c r="E90" s="2"/>
      <c r="F90" s="3"/>
    </row>
    <row r="91" spans="3:6" s="16" customFormat="1" ht="18.75" customHeight="1">
      <c r="C91" s="2"/>
      <c r="D91" s="2"/>
      <c r="E91" s="2"/>
      <c r="F91" s="3"/>
    </row>
    <row r="92" spans="3:6" s="16" customFormat="1" ht="18.75" customHeight="1">
      <c r="C92" s="2"/>
      <c r="D92" s="2"/>
      <c r="E92" s="2"/>
      <c r="F92" s="3"/>
    </row>
    <row r="93" spans="3:6" s="16" customFormat="1" ht="18.75" customHeight="1">
      <c r="C93" s="2"/>
      <c r="D93" s="2"/>
      <c r="E93" s="2"/>
      <c r="F93" s="3"/>
    </row>
    <row r="94" spans="3:6" s="16" customFormat="1" ht="18.75" customHeight="1">
      <c r="C94" s="2"/>
      <c r="D94" s="2"/>
      <c r="E94" s="2"/>
      <c r="F94" s="3"/>
    </row>
    <row r="95" spans="3:6" s="16" customFormat="1" ht="18.75" customHeight="1">
      <c r="C95" s="2"/>
      <c r="D95" s="2"/>
      <c r="E95" s="2"/>
      <c r="F95" s="3"/>
    </row>
    <row r="96" spans="3:6" s="16" customFormat="1" ht="18.75" customHeight="1">
      <c r="C96" s="2"/>
      <c r="D96" s="2"/>
      <c r="E96" s="2"/>
      <c r="F96" s="3"/>
    </row>
    <row r="97" spans="3:6" s="16" customFormat="1" ht="18.75" customHeight="1">
      <c r="C97" s="2"/>
      <c r="D97" s="2"/>
      <c r="E97" s="2"/>
      <c r="F97" s="3"/>
    </row>
    <row r="98" spans="3:6" s="16" customFormat="1" ht="18.75" customHeight="1">
      <c r="C98" s="2"/>
      <c r="D98" s="2"/>
      <c r="E98" s="2"/>
      <c r="F98" s="3"/>
    </row>
    <row r="99" spans="3:6" s="16" customFormat="1" ht="18.75" customHeight="1">
      <c r="C99" s="2"/>
      <c r="D99" s="2"/>
      <c r="E99" s="2"/>
      <c r="F99" s="3"/>
    </row>
    <row r="100" spans="3:6" s="16" customFormat="1" ht="18.75" customHeight="1">
      <c r="C100" s="2"/>
      <c r="D100" s="2"/>
      <c r="E100" s="2"/>
      <c r="F100" s="3"/>
    </row>
    <row r="101" spans="3:6" s="16" customFormat="1" ht="18.75" customHeight="1">
      <c r="C101" s="2"/>
      <c r="D101" s="2"/>
      <c r="E101" s="2"/>
      <c r="F101" s="3"/>
    </row>
    <row r="102" spans="3:6" s="16" customFormat="1" ht="18.75" customHeight="1">
      <c r="C102" s="2"/>
      <c r="D102" s="2"/>
      <c r="E102" s="2"/>
      <c r="F102" s="3"/>
    </row>
    <row r="103" spans="3:6" s="16" customFormat="1" ht="18.75" customHeight="1">
      <c r="C103" s="2"/>
      <c r="D103" s="2"/>
      <c r="E103" s="2"/>
      <c r="F103" s="3"/>
    </row>
    <row r="104" spans="3:6" s="16" customFormat="1" ht="18.75" customHeight="1">
      <c r="C104" s="2"/>
      <c r="D104" s="2"/>
      <c r="E104" s="2"/>
      <c r="F104" s="3"/>
    </row>
    <row r="105" spans="3:6" s="16" customFormat="1" ht="18.75" customHeight="1">
      <c r="C105" s="2"/>
      <c r="D105" s="2"/>
      <c r="E105" s="2"/>
      <c r="F105" s="3"/>
    </row>
  </sheetData>
  <sheetProtection/>
  <mergeCells count="10">
    <mergeCell ref="C30:D32"/>
    <mergeCell ref="A38:B38"/>
    <mergeCell ref="A2:B2"/>
    <mergeCell ref="A3:D3"/>
    <mergeCell ref="A5:A8"/>
    <mergeCell ref="B5:B8"/>
    <mergeCell ref="C5:D7"/>
    <mergeCell ref="A28:B28"/>
    <mergeCell ref="A30:A33"/>
    <mergeCell ref="B30:B3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5"/>
  <dimension ref="A1:X3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6.421875" style="34" customWidth="1"/>
    <col min="2" max="2" width="21.8515625" style="34" customWidth="1"/>
    <col min="3" max="3" width="25.7109375" style="34" customWidth="1"/>
    <col min="4" max="4" width="7.7109375" style="23" customWidth="1"/>
    <col min="5" max="5" width="25.7109375" style="23" customWidth="1"/>
    <col min="6" max="6" width="7.7109375" style="23" customWidth="1"/>
    <col min="7" max="7" width="25.7109375" style="23" customWidth="1"/>
    <col min="8" max="8" width="7.7109375" style="23" customWidth="1"/>
    <col min="9" max="16384" width="9.140625" style="23" customWidth="1"/>
  </cols>
  <sheetData>
    <row r="1" spans="1:24" ht="12.75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7.25" customHeight="1">
      <c r="A2" s="21"/>
      <c r="B2" s="21"/>
      <c r="C2" s="21"/>
      <c r="D2" s="22"/>
      <c r="E2" s="22"/>
      <c r="F2" s="22"/>
      <c r="G2" s="243"/>
      <c r="H2" s="24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.75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 customHeight="1">
      <c r="A5" s="244" t="s">
        <v>79</v>
      </c>
      <c r="B5" s="244"/>
      <c r="C5" s="244"/>
      <c r="D5" s="245"/>
      <c r="E5" s="245"/>
      <c r="F5" s="245"/>
      <c r="G5" s="24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5.75" customHeight="1">
      <c r="A6" s="244" t="str">
        <f>" 1.1. do "&amp;Premija!C1&amp;" godine."</f>
        <v> 1.1. do 30.09.2014. godine.</v>
      </c>
      <c r="B6" s="244"/>
      <c r="C6" s="244"/>
      <c r="D6" s="246"/>
      <c r="E6" s="246"/>
      <c r="F6" s="246"/>
      <c r="G6" s="246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 customHeight="1">
      <c r="A7" s="19"/>
      <c r="B7" s="19"/>
      <c r="C7" s="1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6.5">
      <c r="A8" s="28"/>
      <c r="B8" s="20"/>
      <c r="C8" s="2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s="30" customFormat="1" ht="40.5" customHeight="1">
      <c r="A9" s="127" t="s">
        <v>80</v>
      </c>
      <c r="B9" s="159" t="s">
        <v>50</v>
      </c>
      <c r="C9" s="128" t="s">
        <v>81</v>
      </c>
      <c r="D9" s="128" t="s">
        <v>82</v>
      </c>
      <c r="E9" s="128" t="s">
        <v>83</v>
      </c>
      <c r="F9" s="128" t="s">
        <v>82</v>
      </c>
      <c r="G9" s="128" t="s">
        <v>84</v>
      </c>
      <c r="H9" s="129" t="s">
        <v>82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27" customFormat="1" ht="17.25" customHeight="1">
      <c r="A10" s="117">
        <v>1</v>
      </c>
      <c r="B10" s="118">
        <v>2</v>
      </c>
      <c r="C10" s="118">
        <v>3</v>
      </c>
      <c r="D10" s="118">
        <v>4</v>
      </c>
      <c r="E10" s="118">
        <v>5</v>
      </c>
      <c r="F10" s="118">
        <v>6</v>
      </c>
      <c r="G10" s="118">
        <v>7</v>
      </c>
      <c r="H10" s="119">
        <v>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27" customHeight="1">
      <c r="A11" s="120">
        <v>1</v>
      </c>
      <c r="B11" s="121" t="s">
        <v>85</v>
      </c>
      <c r="C11" s="122">
        <f>'[34]Izvješće P_RS vrste'!D27</f>
        <v>3109433.6599999997</v>
      </c>
      <c r="D11" s="123">
        <f>C11/C18*100</f>
        <v>19.886821228484074</v>
      </c>
      <c r="E11" s="124">
        <f>'[34]Izvješće P_RS vrste'!D33</f>
        <v>0</v>
      </c>
      <c r="F11" s="123">
        <f>IF(E18&lt;&gt;0,E11/E18*100,0)*100</f>
        <v>0</v>
      </c>
      <c r="G11" s="125">
        <f aca="true" t="shared" si="0" ref="G11:G16">C11+E11</f>
        <v>3109433.6599999997</v>
      </c>
      <c r="H11" s="126">
        <f>G11/G18*100</f>
        <v>19.621104854359732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7.75" customHeight="1">
      <c r="A12" s="120">
        <v>2</v>
      </c>
      <c r="B12" s="121" t="s">
        <v>86</v>
      </c>
      <c r="C12" s="122">
        <f>'[34]Izvješće P_RS vrste'!F27</f>
        <v>539710.39</v>
      </c>
      <c r="D12" s="123">
        <f>C12/C18*100</f>
        <v>3.4517938681751517</v>
      </c>
      <c r="E12" s="124">
        <f>'[34]Izvješće P_RS vrste'!F33</f>
        <v>0</v>
      </c>
      <c r="F12" s="123">
        <f>IF(E18&lt;&gt;0,E12/E18*100,0)</f>
        <v>0</v>
      </c>
      <c r="G12" s="125">
        <f t="shared" si="0"/>
        <v>539710.39</v>
      </c>
      <c r="H12" s="126">
        <f>G12/G18*100</f>
        <v>3.4056729652747713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7" customHeight="1">
      <c r="A13" s="120">
        <v>3</v>
      </c>
      <c r="B13" s="121" t="s">
        <v>87</v>
      </c>
      <c r="C13" s="122">
        <f>'[34]Izvješće P_RS vrste'!H27</f>
        <v>2550857.36</v>
      </c>
      <c r="D13" s="123">
        <f>C13/C18*100</f>
        <v>16.31436777386749</v>
      </c>
      <c r="E13" s="124">
        <f>'[34]Izvješće P_RS vrste'!H33</f>
        <v>0</v>
      </c>
      <c r="F13" s="123">
        <f>IF(E18&lt;&gt;0,E13/E18*100,0)</f>
        <v>0</v>
      </c>
      <c r="G13" s="125">
        <f t="shared" si="0"/>
        <v>2550857.36</v>
      </c>
      <c r="H13" s="126">
        <f>G13/G18*100</f>
        <v>16.09638448728803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7" customHeight="1">
      <c r="A14" s="120">
        <v>4</v>
      </c>
      <c r="B14" s="121" t="s">
        <v>88</v>
      </c>
      <c r="C14" s="122">
        <f>'[34]Izvješće P_RS vrste'!J27</f>
        <v>7376319.84</v>
      </c>
      <c r="D14" s="123">
        <f>C14/C18*100</f>
        <v>47.17629318459242</v>
      </c>
      <c r="E14" s="124">
        <f>'[34]Izvješće P_RS vrste'!J33</f>
        <v>197710.34</v>
      </c>
      <c r="F14" s="123">
        <f>IF(E18&lt;&gt;0,E14/E18*100,0)</f>
        <v>93.37241640654103</v>
      </c>
      <c r="G14" s="125">
        <f t="shared" si="0"/>
        <v>7574030.18</v>
      </c>
      <c r="H14" s="126">
        <f>G14/G18*100</f>
        <v>47.79353946141598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27" customHeight="1">
      <c r="A15" s="120">
        <v>5</v>
      </c>
      <c r="B15" s="121" t="s">
        <v>89</v>
      </c>
      <c r="C15" s="122">
        <f>'[34]Izvješće P_RS vrste'!L27</f>
        <v>1004425.99</v>
      </c>
      <c r="D15" s="123">
        <f>C15/C18*100</f>
        <v>6.423947986841158</v>
      </c>
      <c r="E15" s="124">
        <f>'[34]Izvješće P_RS vrste'!L33</f>
        <v>14033.5</v>
      </c>
      <c r="F15" s="123">
        <f>IF(E18&lt;&gt;0,E15/E18*100,0)</f>
        <v>6.627583593458965</v>
      </c>
      <c r="G15" s="125">
        <f t="shared" si="0"/>
        <v>1018459.49</v>
      </c>
      <c r="H15" s="126">
        <f>G15/G18*100</f>
        <v>6.426668849789108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7" customHeight="1">
      <c r="A16" s="120">
        <v>6</v>
      </c>
      <c r="B16" s="121" t="s">
        <v>120</v>
      </c>
      <c r="C16" s="122">
        <f>'[34]Izvješće P_RS vrste'!N27</f>
        <v>543181.03</v>
      </c>
      <c r="D16" s="123">
        <f>C16/C18*100</f>
        <v>3.4739908354609645</v>
      </c>
      <c r="E16" s="124">
        <f>'[34]Izvješće P_RS vrste'!N33</f>
        <v>0</v>
      </c>
      <c r="F16" s="123">
        <f>IF(E18&lt;&gt;0,E16/E18*100,0)</f>
        <v>0</v>
      </c>
      <c r="G16" s="125">
        <f t="shared" si="0"/>
        <v>543181.03</v>
      </c>
      <c r="H16" s="126">
        <f>G16/G18*100</f>
        <v>3.4275733493311193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27" customHeight="1">
      <c r="A17" s="120">
        <v>7</v>
      </c>
      <c r="B17" s="121" t="s">
        <v>122</v>
      </c>
      <c r="C17" s="122">
        <f>'[34]Izvješće P_RS vrste'!P27</f>
        <v>511721.20999999996</v>
      </c>
      <c r="D17" s="123">
        <f>C17/C18*100</f>
        <v>3.272785122578739</v>
      </c>
      <c r="E17" s="124">
        <f>'[34]Izvješće P_RS vrste'!P33</f>
        <v>0</v>
      </c>
      <c r="F17" s="123">
        <f>IF(E19&lt;&gt;0,E17/E18*100,0)</f>
        <v>0</v>
      </c>
      <c r="G17" s="125">
        <f>C17+E17</f>
        <v>511721.20999999996</v>
      </c>
      <c r="H17" s="126">
        <f>G17/G18*100</f>
        <v>3.2290560325412554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36" customHeight="1">
      <c r="A18" s="130"/>
      <c r="B18" s="131" t="s">
        <v>90</v>
      </c>
      <c r="C18" s="132">
        <f aca="true" t="shared" si="1" ref="C18:H18">SUM(C11:C17)</f>
        <v>15635649.48</v>
      </c>
      <c r="D18" s="133">
        <f t="shared" si="1"/>
        <v>99.99999999999999</v>
      </c>
      <c r="E18" s="134">
        <f t="shared" si="1"/>
        <v>211743.84</v>
      </c>
      <c r="F18" s="133">
        <f t="shared" si="1"/>
        <v>100</v>
      </c>
      <c r="G18" s="134">
        <f t="shared" si="1"/>
        <v>15847393.32</v>
      </c>
      <c r="H18" s="135">
        <f t="shared" si="1"/>
        <v>100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20.2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2.75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2.75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2.7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</sheetData>
  <sheetProtection/>
  <mergeCells count="3">
    <mergeCell ref="G2:H2"/>
    <mergeCell ref="A5:G5"/>
    <mergeCell ref="A6:G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W112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10:E10"/>
    </sheetView>
  </sheetViews>
  <sheetFormatPr defaultColWidth="9.140625" defaultRowHeight="15"/>
  <cols>
    <col min="1" max="1" width="9.140625" style="16" customWidth="1"/>
    <col min="2" max="2" width="42.00390625" style="16" customWidth="1"/>
    <col min="3" max="3" width="15.8515625" style="41" customWidth="1"/>
    <col min="4" max="4" width="17.00390625" style="41" customWidth="1"/>
    <col min="5" max="5" width="19.421875" style="41" customWidth="1"/>
    <col min="6" max="16" width="9.140625" style="2" customWidth="1"/>
    <col min="17" max="16384" width="9.140625" style="3" customWidth="1"/>
  </cols>
  <sheetData>
    <row r="1" spans="1:5" s="2" customFormat="1" ht="9.75" customHeight="1">
      <c r="A1" s="1"/>
      <c r="B1" s="1"/>
      <c r="C1" s="35"/>
      <c r="D1" s="35"/>
      <c r="E1" s="35"/>
    </row>
    <row r="2" spans="1:5" ht="20.25" customHeight="1">
      <c r="A2" s="36"/>
      <c r="B2" s="37"/>
      <c r="C2" s="37"/>
      <c r="D2" s="37"/>
      <c r="E2" s="38" t="s">
        <v>48</v>
      </c>
    </row>
    <row r="3" spans="1:5" ht="12" customHeight="1">
      <c r="A3" s="36"/>
      <c r="B3" s="37"/>
      <c r="C3" s="37"/>
      <c r="D3" s="37"/>
      <c r="E3" s="1"/>
    </row>
    <row r="4" spans="1:5" s="2" customFormat="1" ht="20.25" customHeight="1">
      <c r="A4" s="249" t="str">
        <f>"UKUPNA PREMIJA DRUŠTAVA IZ FBIH, PO VRSTAMA OSIGURANJA,"</f>
        <v>UKUPNA PREMIJA DRUŠTAVA IZ FBIH, PO VRSTAMA OSIGURANJA,</v>
      </c>
      <c r="B4" s="249"/>
      <c r="C4" s="249"/>
      <c r="D4" s="249"/>
      <c r="E4" s="249"/>
    </row>
    <row r="5" spans="1:5" s="2" customFormat="1" ht="20.25" customHeight="1">
      <c r="A5" s="257" t="str">
        <f>"od 01.01. do "&amp;Premija!C1&amp;" godine"</f>
        <v>od 01.01. do 30.09.2014. godine</v>
      </c>
      <c r="B5" s="257"/>
      <c r="C5" s="257"/>
      <c r="D5" s="257"/>
      <c r="E5" s="257"/>
    </row>
    <row r="6" s="2" customFormat="1" ht="18.75" customHeight="1"/>
    <row r="7" spans="1:5" s="5" customFormat="1" ht="17.25" customHeight="1">
      <c r="A7" s="250" t="s">
        <v>0</v>
      </c>
      <c r="B7" s="252" t="s">
        <v>1</v>
      </c>
      <c r="C7" s="252" t="s">
        <v>91</v>
      </c>
      <c r="D7" s="252" t="s">
        <v>56</v>
      </c>
      <c r="E7" s="255" t="s">
        <v>92</v>
      </c>
    </row>
    <row r="8" spans="1:16" s="6" customFormat="1" ht="16.5" customHeight="1">
      <c r="A8" s="251"/>
      <c r="B8" s="253"/>
      <c r="C8" s="254"/>
      <c r="D8" s="254"/>
      <c r="E8" s="256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>
      <c r="A9" s="251"/>
      <c r="B9" s="253"/>
      <c r="C9" s="254"/>
      <c r="D9" s="254"/>
      <c r="E9" s="256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>
      <c r="A10" s="156">
        <v>1</v>
      </c>
      <c r="B10" s="157">
        <v>2</v>
      </c>
      <c r="C10" s="158">
        <v>3</v>
      </c>
      <c r="D10" s="158">
        <v>4</v>
      </c>
      <c r="E10" s="155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5" ht="16.5" customHeight="1">
      <c r="A11" s="137" t="s">
        <v>5</v>
      </c>
      <c r="B11" s="138" t="s">
        <v>6</v>
      </c>
      <c r="C11" s="139">
        <f>'[2]UKUPNO_FED'!D11</f>
        <v>20006485.64399982</v>
      </c>
      <c r="D11" s="139">
        <f>'[2]UKUPNO_FED'!H11</f>
        <v>790443.15</v>
      </c>
      <c r="E11" s="140">
        <f aca="true" t="shared" si="0" ref="E11:E29">SUM(C11+D11)</f>
        <v>20796928.793999817</v>
      </c>
    </row>
    <row r="12" spans="1:5" ht="16.5" customHeight="1">
      <c r="A12" s="141" t="s">
        <v>7</v>
      </c>
      <c r="B12" s="142" t="s">
        <v>8</v>
      </c>
      <c r="C12" s="139">
        <f>'[2]UKUPNO_FED'!D12</f>
        <v>3682792.7700000005</v>
      </c>
      <c r="D12" s="139">
        <f>'[2]UKUPNO_FED'!H12</f>
        <v>173224.52999999997</v>
      </c>
      <c r="E12" s="140">
        <f t="shared" si="0"/>
        <v>3856017.3000000003</v>
      </c>
    </row>
    <row r="13" spans="1:5" ht="16.5" customHeight="1">
      <c r="A13" s="137" t="s">
        <v>9</v>
      </c>
      <c r="B13" s="142" t="s">
        <v>10</v>
      </c>
      <c r="C13" s="139">
        <f>'[2]UKUPNO_FED'!D13</f>
        <v>32688737.601999998</v>
      </c>
      <c r="D13" s="139">
        <f>'[2]UKUPNO_FED'!H13</f>
        <v>2636660.92</v>
      </c>
      <c r="E13" s="140">
        <f t="shared" si="0"/>
        <v>35325398.522</v>
      </c>
    </row>
    <row r="14" spans="1:5" ht="16.5" customHeight="1">
      <c r="A14" s="141" t="s">
        <v>11</v>
      </c>
      <c r="B14" s="142" t="s">
        <v>12</v>
      </c>
      <c r="C14" s="139">
        <f>'[2]UKUPNO_FED'!D14</f>
        <v>21504</v>
      </c>
      <c r="D14" s="139">
        <f>'[2]UKUPNO_FED'!H14</f>
        <v>0</v>
      </c>
      <c r="E14" s="140">
        <f t="shared" si="0"/>
        <v>21504</v>
      </c>
    </row>
    <row r="15" spans="1:5" ht="16.5" customHeight="1">
      <c r="A15" s="137" t="s">
        <v>13</v>
      </c>
      <c r="B15" s="142" t="s">
        <v>14</v>
      </c>
      <c r="C15" s="139">
        <f>'[2]UKUPNO_FED'!D15</f>
        <v>209786.2</v>
      </c>
      <c r="D15" s="139">
        <f>'[2]UKUPNO_FED'!H15</f>
        <v>0</v>
      </c>
      <c r="E15" s="140">
        <f t="shared" si="0"/>
        <v>209786.2</v>
      </c>
    </row>
    <row r="16" spans="1:5" ht="16.5" customHeight="1">
      <c r="A16" s="141" t="s">
        <v>15</v>
      </c>
      <c r="B16" s="142" t="s">
        <v>16</v>
      </c>
      <c r="C16" s="139">
        <f>'[2]UKUPNO_FED'!D16</f>
        <v>10587.27</v>
      </c>
      <c r="D16" s="139">
        <f>'[2]UKUPNO_FED'!H16</f>
        <v>0</v>
      </c>
      <c r="E16" s="140">
        <f t="shared" si="0"/>
        <v>10587.27</v>
      </c>
    </row>
    <row r="17" spans="1:5" ht="16.5" customHeight="1">
      <c r="A17" s="137" t="s">
        <v>17</v>
      </c>
      <c r="B17" s="142" t="s">
        <v>18</v>
      </c>
      <c r="C17" s="139">
        <f>'[2]UKUPNO_FED'!D17</f>
        <v>2477991.8687795</v>
      </c>
      <c r="D17" s="139">
        <f>'[2]UKUPNO_FED'!H17</f>
        <v>163147.18</v>
      </c>
      <c r="E17" s="140">
        <f t="shared" si="0"/>
        <v>2641139.0487795</v>
      </c>
    </row>
    <row r="18" spans="1:5" ht="16.5" customHeight="1">
      <c r="A18" s="141" t="s">
        <v>19</v>
      </c>
      <c r="B18" s="142" t="s">
        <v>20</v>
      </c>
      <c r="C18" s="139">
        <f>'[2]UKUPNO_FED'!D18</f>
        <v>15096752.569999997</v>
      </c>
      <c r="D18" s="139">
        <f>'[2]UKUPNO_FED'!H18</f>
        <v>1221029.04</v>
      </c>
      <c r="E18" s="140">
        <f t="shared" si="0"/>
        <v>16317781.609999996</v>
      </c>
    </row>
    <row r="19" spans="1:5" ht="16.5" customHeight="1">
      <c r="A19" s="137" t="s">
        <v>21</v>
      </c>
      <c r="B19" s="142" t="s">
        <v>22</v>
      </c>
      <c r="C19" s="139">
        <f>'[2]UKUPNO_FED'!D19</f>
        <v>14941332.87</v>
      </c>
      <c r="D19" s="139">
        <f>'[2]UKUPNO_FED'!H19</f>
        <v>685579.26</v>
      </c>
      <c r="E19" s="140">
        <f t="shared" si="0"/>
        <v>15626912.129999999</v>
      </c>
    </row>
    <row r="20" spans="1:5" ht="16.5" customHeight="1">
      <c r="A20" s="141" t="s">
        <v>23</v>
      </c>
      <c r="B20" s="142" t="s">
        <v>24</v>
      </c>
      <c r="C20" s="139">
        <f>'[2]UKUPNO_FED'!D20</f>
        <v>116683501.15999982</v>
      </c>
      <c r="D20" s="139">
        <f>'[2]UKUPNO_FED'!H20</f>
        <v>11544889.860000001</v>
      </c>
      <c r="E20" s="140">
        <f t="shared" si="0"/>
        <v>128228391.01999982</v>
      </c>
    </row>
    <row r="21" spans="1:16" s="11" customFormat="1" ht="16.5" customHeight="1">
      <c r="A21" s="137" t="s">
        <v>25</v>
      </c>
      <c r="B21" s="142" t="s">
        <v>26</v>
      </c>
      <c r="C21" s="139">
        <f>'[2]UKUPNO_FED'!D21</f>
        <v>236230.89</v>
      </c>
      <c r="D21" s="139">
        <f>'[2]UKUPNO_FED'!H21</f>
        <v>953.67</v>
      </c>
      <c r="E21" s="140">
        <f t="shared" si="0"/>
        <v>237184.56000000003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5" ht="16.5" customHeight="1">
      <c r="A22" s="141" t="s">
        <v>27</v>
      </c>
      <c r="B22" s="142" t="s">
        <v>28</v>
      </c>
      <c r="C22" s="139">
        <f>'[2]UKUPNO_FED'!D22</f>
        <v>17588.7</v>
      </c>
      <c r="D22" s="139">
        <f>'[2]UKUPNO_FED'!H22</f>
        <v>105</v>
      </c>
      <c r="E22" s="140">
        <f t="shared" si="0"/>
        <v>17693.7</v>
      </c>
    </row>
    <row r="23" spans="1:5" ht="16.5" customHeight="1">
      <c r="A23" s="137" t="s">
        <v>29</v>
      </c>
      <c r="B23" s="142" t="s">
        <v>30</v>
      </c>
      <c r="C23" s="139">
        <f>'[2]UKUPNO_FED'!D23</f>
        <v>4026430.03</v>
      </c>
      <c r="D23" s="139">
        <f>'[2]UKUPNO_FED'!H23</f>
        <v>168949.47000000003</v>
      </c>
      <c r="E23" s="140">
        <f t="shared" si="0"/>
        <v>4195379.5</v>
      </c>
    </row>
    <row r="24" spans="1:5" ht="16.5" customHeight="1">
      <c r="A24" s="141" t="s">
        <v>31</v>
      </c>
      <c r="B24" s="142" t="s">
        <v>32</v>
      </c>
      <c r="C24" s="139">
        <f>'[2]UKUPNO_FED'!D24</f>
        <v>7594192.010000001</v>
      </c>
      <c r="D24" s="139">
        <f>'[2]UKUPNO_FED'!H24</f>
        <v>0</v>
      </c>
      <c r="E24" s="140">
        <f t="shared" si="0"/>
        <v>7594192.010000001</v>
      </c>
    </row>
    <row r="25" spans="1:5" ht="16.5" customHeight="1">
      <c r="A25" s="137" t="s">
        <v>33</v>
      </c>
      <c r="B25" s="142" t="s">
        <v>34</v>
      </c>
      <c r="C25" s="139">
        <f>'[2]UKUPNO_FED'!D25</f>
        <v>93819.38999999998</v>
      </c>
      <c r="D25" s="139">
        <f>'[2]UKUPNO_FED'!H25</f>
        <v>23588.31</v>
      </c>
      <c r="E25" s="140">
        <f t="shared" si="0"/>
        <v>117407.69999999998</v>
      </c>
    </row>
    <row r="26" spans="1:5" ht="16.5" customHeight="1">
      <c r="A26" s="141" t="s">
        <v>35</v>
      </c>
      <c r="B26" s="142" t="s">
        <v>36</v>
      </c>
      <c r="C26" s="139">
        <f>'[2]UKUPNO_FED'!D26</f>
        <v>1461911.4499999997</v>
      </c>
      <c r="D26" s="139">
        <f>'[2]UKUPNO_FED'!H26</f>
        <v>11539.8</v>
      </c>
      <c r="E26" s="140">
        <f t="shared" si="0"/>
        <v>1473451.2499999998</v>
      </c>
    </row>
    <row r="27" spans="1:5" ht="16.5" customHeight="1">
      <c r="A27" s="137" t="s">
        <v>37</v>
      </c>
      <c r="B27" s="142" t="s">
        <v>38</v>
      </c>
      <c r="C27" s="139">
        <f>'[2]UKUPNO_FED'!D27</f>
        <v>2964</v>
      </c>
      <c r="D27" s="139">
        <f>'[2]UKUPNO_FED'!H27</f>
        <v>0</v>
      </c>
      <c r="E27" s="140">
        <f t="shared" si="0"/>
        <v>2964</v>
      </c>
    </row>
    <row r="28" spans="1:5" ht="16.5" customHeight="1">
      <c r="A28" s="141" t="s">
        <v>39</v>
      </c>
      <c r="B28" s="142" t="s">
        <v>40</v>
      </c>
      <c r="C28" s="139">
        <f>'[2]UKUPNO_FED'!D28</f>
        <v>30453.320000000003</v>
      </c>
      <c r="D28" s="139">
        <f>'[2]UKUPNO_FED'!H28</f>
        <v>0</v>
      </c>
      <c r="E28" s="140">
        <f t="shared" si="0"/>
        <v>30453.320000000003</v>
      </c>
    </row>
    <row r="29" spans="1:5" ht="19.5" customHeight="1">
      <c r="A29" s="247" t="s">
        <v>41</v>
      </c>
      <c r="B29" s="248"/>
      <c r="C29" s="152">
        <f>SUM(C11:C28)</f>
        <v>219283061.74477908</v>
      </c>
      <c r="D29" s="152">
        <f>SUM(D11:D28)</f>
        <v>17420110.19</v>
      </c>
      <c r="E29" s="153">
        <f t="shared" si="0"/>
        <v>236703171.93477908</v>
      </c>
    </row>
    <row r="30" spans="1:5" s="13" customFormat="1" ht="8.25" customHeight="1">
      <c r="A30" s="12"/>
      <c r="B30" s="12"/>
      <c r="C30" s="39"/>
      <c r="D30" s="39"/>
      <c r="E30" s="39"/>
    </row>
    <row r="31" spans="1:5" ht="16.5" customHeight="1">
      <c r="A31" s="144" t="s">
        <v>125</v>
      </c>
      <c r="B31" s="145" t="s">
        <v>42</v>
      </c>
      <c r="C31" s="146">
        <f>'[2]UKUPNO_FED'!D35</f>
        <v>58361011.37199998</v>
      </c>
      <c r="D31" s="146">
        <f>'[2]UKUPNO_FED'!H35</f>
        <v>7691033.0500000045</v>
      </c>
      <c r="E31" s="147">
        <f>SUM(C31+D31)</f>
        <v>66052044.42199998</v>
      </c>
    </row>
    <row r="32" spans="1:5" ht="16.5" customHeight="1">
      <c r="A32" s="148" t="s">
        <v>123</v>
      </c>
      <c r="B32" s="142" t="s">
        <v>43</v>
      </c>
      <c r="C32" s="149">
        <f>'[2]UKUPNO_FED'!D36</f>
        <v>121613.96</v>
      </c>
      <c r="D32" s="149">
        <f>'[2]UKUPNO_FED'!H36</f>
        <v>0</v>
      </c>
      <c r="E32" s="150">
        <f>SUM(C32+D32)</f>
        <v>121613.96</v>
      </c>
    </row>
    <row r="33" spans="1:5" ht="16.5" customHeight="1">
      <c r="A33" s="148" t="s">
        <v>124</v>
      </c>
      <c r="B33" s="142" t="s">
        <v>93</v>
      </c>
      <c r="C33" s="149">
        <f>'[2]UKUPNO_FED'!D37</f>
        <v>4903944.976999881</v>
      </c>
      <c r="D33" s="149">
        <f>'[2]UKUPNO_FED'!H37</f>
        <v>1419339.4599999147</v>
      </c>
      <c r="E33" s="150">
        <f>SUM(C33+D33)</f>
        <v>6323284.436999796</v>
      </c>
    </row>
    <row r="34" spans="1:5" ht="16.5" customHeight="1">
      <c r="A34" s="148" t="s">
        <v>126</v>
      </c>
      <c r="B34" s="142" t="s">
        <v>45</v>
      </c>
      <c r="C34" s="149">
        <f>'[2]UKUPNO_FED'!D38</f>
        <v>0</v>
      </c>
      <c r="D34" s="149">
        <f>'[2]UKUPNO_FED'!H38</f>
        <v>0</v>
      </c>
      <c r="E34" s="150">
        <f>SUM(C34+D34)</f>
        <v>0</v>
      </c>
    </row>
    <row r="35" spans="1:5" ht="18.75" customHeight="1">
      <c r="A35" s="247" t="s">
        <v>46</v>
      </c>
      <c r="B35" s="248"/>
      <c r="C35" s="152">
        <f>SUM(C31:C34)</f>
        <v>63386570.30899986</v>
      </c>
      <c r="D35" s="152">
        <f>SUM(D31:D34)</f>
        <v>9110372.50999992</v>
      </c>
      <c r="E35" s="154">
        <f>SUM(C35+D35)</f>
        <v>72496942.81899978</v>
      </c>
    </row>
    <row r="36" spans="1:5" s="2" customFormat="1" ht="19.5" customHeight="1">
      <c r="A36" s="1"/>
      <c r="B36" s="1"/>
      <c r="C36" s="35"/>
      <c r="D36" s="35"/>
      <c r="E36" s="35"/>
    </row>
    <row r="37" spans="1:5" ht="18" customHeight="1">
      <c r="A37" s="1"/>
      <c r="B37" s="1"/>
      <c r="C37" s="40"/>
      <c r="D37" s="40"/>
      <c r="E37" s="18"/>
    </row>
    <row r="38" spans="1:5" ht="15.75" customHeight="1">
      <c r="A38" s="1"/>
      <c r="B38" s="15"/>
      <c r="C38" s="35"/>
      <c r="D38" s="35"/>
      <c r="E38" s="17"/>
    </row>
    <row r="39" spans="1:5" ht="18.75" customHeight="1">
      <c r="A39" s="1"/>
      <c r="B39" s="1"/>
      <c r="C39" s="35"/>
      <c r="D39" s="35"/>
      <c r="E39" s="35"/>
    </row>
    <row r="40" spans="1:5" ht="18.75" customHeight="1">
      <c r="A40" s="1"/>
      <c r="B40" s="1"/>
      <c r="C40" s="35"/>
      <c r="D40" s="35"/>
      <c r="E40" s="35"/>
    </row>
    <row r="41" spans="1:5" ht="18.75" customHeight="1">
      <c r="A41" s="1"/>
      <c r="B41" s="1"/>
      <c r="C41" s="35"/>
      <c r="D41" s="35"/>
      <c r="E41" s="35"/>
    </row>
    <row r="42" spans="1:5" ht="18.75" customHeight="1">
      <c r="A42" s="1"/>
      <c r="B42" s="1"/>
      <c r="C42" s="35"/>
      <c r="D42" s="35"/>
      <c r="E42" s="35"/>
    </row>
    <row r="43" spans="1:5" ht="18.75" customHeight="1">
      <c r="A43" s="1"/>
      <c r="B43" s="1"/>
      <c r="C43" s="35"/>
      <c r="D43" s="35"/>
      <c r="E43" s="35"/>
    </row>
    <row r="44" spans="1:5" ht="18.75" customHeight="1">
      <c r="A44" s="1"/>
      <c r="B44" s="1"/>
      <c r="C44" s="35"/>
      <c r="D44" s="35"/>
      <c r="E44" s="35"/>
    </row>
    <row r="45" spans="1:23" s="2" customFormat="1" ht="18.75" customHeight="1">
      <c r="A45" s="1"/>
      <c r="B45" s="1"/>
      <c r="C45" s="35"/>
      <c r="D45" s="35"/>
      <c r="E45" s="35"/>
      <c r="Q45" s="3"/>
      <c r="R45" s="3"/>
      <c r="S45" s="3"/>
      <c r="T45" s="3"/>
      <c r="U45" s="3"/>
      <c r="V45" s="3"/>
      <c r="W45" s="3"/>
    </row>
    <row r="46" spans="1:23" s="2" customFormat="1" ht="18.75" customHeight="1">
      <c r="A46" s="1"/>
      <c r="B46" s="1"/>
      <c r="C46" s="35"/>
      <c r="D46" s="35"/>
      <c r="E46" s="35"/>
      <c r="Q46" s="3"/>
      <c r="R46" s="3"/>
      <c r="S46" s="3"/>
      <c r="T46" s="3"/>
      <c r="U46" s="3"/>
      <c r="V46" s="3"/>
      <c r="W46" s="3"/>
    </row>
    <row r="47" spans="1:23" s="2" customFormat="1" ht="18.75" customHeight="1">
      <c r="A47" s="1"/>
      <c r="B47" s="1"/>
      <c r="C47" s="35"/>
      <c r="D47" s="35"/>
      <c r="E47" s="35"/>
      <c r="Q47" s="3"/>
      <c r="R47" s="3"/>
      <c r="S47" s="3"/>
      <c r="T47" s="3"/>
      <c r="U47" s="3"/>
      <c r="V47" s="3"/>
      <c r="W47" s="3"/>
    </row>
    <row r="48" spans="1:23" s="2" customFormat="1" ht="18.75" customHeight="1">
      <c r="A48" s="1"/>
      <c r="B48" s="1"/>
      <c r="C48" s="35"/>
      <c r="D48" s="35"/>
      <c r="E48" s="35"/>
      <c r="Q48" s="3"/>
      <c r="R48" s="3"/>
      <c r="S48" s="3"/>
      <c r="T48" s="3"/>
      <c r="U48" s="3"/>
      <c r="V48" s="3"/>
      <c r="W48" s="3"/>
    </row>
    <row r="49" spans="1:23" s="2" customFormat="1" ht="18.75" customHeight="1">
      <c r="A49" s="1"/>
      <c r="B49" s="1"/>
      <c r="C49" s="35"/>
      <c r="D49" s="35"/>
      <c r="E49" s="35"/>
      <c r="Q49" s="3"/>
      <c r="R49" s="3"/>
      <c r="S49" s="3"/>
      <c r="T49" s="3"/>
      <c r="U49" s="3"/>
      <c r="V49" s="3"/>
      <c r="W49" s="3"/>
    </row>
    <row r="50" spans="1:23" s="2" customFormat="1" ht="18.75" customHeight="1">
      <c r="A50" s="1"/>
      <c r="B50" s="1"/>
      <c r="C50" s="35"/>
      <c r="D50" s="35"/>
      <c r="E50" s="35"/>
      <c r="Q50" s="3"/>
      <c r="R50" s="3"/>
      <c r="S50" s="3"/>
      <c r="T50" s="3"/>
      <c r="U50" s="3"/>
      <c r="V50" s="3"/>
      <c r="W50" s="3"/>
    </row>
    <row r="51" spans="1:23" s="2" customFormat="1" ht="18.75" customHeight="1">
      <c r="A51" s="1"/>
      <c r="B51" s="1"/>
      <c r="C51" s="35"/>
      <c r="D51" s="35"/>
      <c r="E51" s="35"/>
      <c r="Q51" s="3"/>
      <c r="R51" s="3"/>
      <c r="S51" s="3"/>
      <c r="T51" s="3"/>
      <c r="U51" s="3"/>
      <c r="V51" s="3"/>
      <c r="W51" s="3"/>
    </row>
    <row r="52" spans="1:23" s="2" customFormat="1" ht="18.75" customHeight="1">
      <c r="A52" s="1"/>
      <c r="B52" s="1"/>
      <c r="C52" s="35"/>
      <c r="D52" s="35"/>
      <c r="E52" s="35"/>
      <c r="Q52" s="3"/>
      <c r="R52" s="3"/>
      <c r="S52" s="3"/>
      <c r="T52" s="3"/>
      <c r="U52" s="3"/>
      <c r="V52" s="3"/>
      <c r="W52" s="3"/>
    </row>
    <row r="53" spans="1:23" s="2" customFormat="1" ht="18.75" customHeight="1">
      <c r="A53" s="1"/>
      <c r="B53" s="1"/>
      <c r="C53" s="35"/>
      <c r="D53" s="35"/>
      <c r="E53" s="35"/>
      <c r="Q53" s="3"/>
      <c r="R53" s="3"/>
      <c r="S53" s="3"/>
      <c r="T53" s="3"/>
      <c r="U53" s="3"/>
      <c r="V53" s="3"/>
      <c r="W53" s="3"/>
    </row>
    <row r="54" spans="1:23" s="2" customFormat="1" ht="18.75" customHeight="1">
      <c r="A54" s="1"/>
      <c r="B54" s="1"/>
      <c r="C54" s="35"/>
      <c r="D54" s="35"/>
      <c r="E54" s="35"/>
      <c r="Q54" s="3"/>
      <c r="R54" s="3"/>
      <c r="S54" s="3"/>
      <c r="T54" s="3"/>
      <c r="U54" s="3"/>
      <c r="V54" s="3"/>
      <c r="W54" s="3"/>
    </row>
    <row r="55" spans="1:23" s="2" customFormat="1" ht="18.75" customHeight="1">
      <c r="A55" s="1"/>
      <c r="B55" s="1"/>
      <c r="C55" s="35"/>
      <c r="D55" s="35"/>
      <c r="E55" s="35"/>
      <c r="Q55" s="3"/>
      <c r="R55" s="3"/>
      <c r="S55" s="3"/>
      <c r="T55" s="3"/>
      <c r="U55" s="3"/>
      <c r="V55" s="3"/>
      <c r="W55" s="3"/>
    </row>
    <row r="56" spans="1:23" s="2" customFormat="1" ht="18.75" customHeight="1">
      <c r="A56" s="16"/>
      <c r="B56" s="16"/>
      <c r="C56" s="41"/>
      <c r="D56" s="41"/>
      <c r="E56" s="41"/>
      <c r="Q56" s="3"/>
      <c r="R56" s="3"/>
      <c r="S56" s="3"/>
      <c r="T56" s="3"/>
      <c r="U56" s="3"/>
      <c r="V56" s="3"/>
      <c r="W56" s="3"/>
    </row>
    <row r="57" spans="1:23" s="2" customFormat="1" ht="18.75" customHeight="1">
      <c r="A57" s="16"/>
      <c r="B57" s="16"/>
      <c r="C57" s="41"/>
      <c r="D57" s="41"/>
      <c r="E57" s="41"/>
      <c r="Q57" s="3"/>
      <c r="R57" s="3"/>
      <c r="S57" s="3"/>
      <c r="T57" s="3"/>
      <c r="U57" s="3"/>
      <c r="V57" s="3"/>
      <c r="W57" s="3"/>
    </row>
    <row r="58" spans="1:23" s="2" customFormat="1" ht="18.75" customHeight="1">
      <c r="A58" s="16"/>
      <c r="B58" s="16"/>
      <c r="C58" s="41"/>
      <c r="D58" s="41"/>
      <c r="E58" s="41"/>
      <c r="Q58" s="3"/>
      <c r="R58" s="3"/>
      <c r="S58" s="3"/>
      <c r="T58" s="3"/>
      <c r="U58" s="3"/>
      <c r="V58" s="3"/>
      <c r="W58" s="3"/>
    </row>
    <row r="59" spans="1:23" s="2" customFormat="1" ht="18.75" customHeight="1">
      <c r="A59" s="16"/>
      <c r="B59" s="16"/>
      <c r="C59" s="41"/>
      <c r="D59" s="41"/>
      <c r="E59" s="41"/>
      <c r="Q59" s="3"/>
      <c r="R59" s="3"/>
      <c r="S59" s="3"/>
      <c r="T59" s="3"/>
      <c r="U59" s="3"/>
      <c r="V59" s="3"/>
      <c r="W59" s="3"/>
    </row>
    <row r="60" spans="1:23" s="2" customFormat="1" ht="18.75" customHeight="1">
      <c r="A60" s="16"/>
      <c r="B60" s="16"/>
      <c r="C60" s="41"/>
      <c r="D60" s="41"/>
      <c r="E60" s="41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  <row r="93" spans="3:23" s="16" customFormat="1" ht="18.75" customHeight="1">
      <c r="C93" s="41"/>
      <c r="D93" s="41"/>
      <c r="E93" s="4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  <c r="R93" s="3"/>
      <c r="S93" s="3"/>
      <c r="T93" s="3"/>
      <c r="U93" s="3"/>
      <c r="V93" s="3"/>
      <c r="W93" s="3"/>
    </row>
    <row r="94" spans="3:23" s="16" customFormat="1" ht="18.75" customHeight="1">
      <c r="C94" s="41"/>
      <c r="D94" s="41"/>
      <c r="E94" s="4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"/>
      <c r="R94" s="3"/>
      <c r="S94" s="3"/>
      <c r="T94" s="3"/>
      <c r="U94" s="3"/>
      <c r="V94" s="3"/>
      <c r="W94" s="3"/>
    </row>
    <row r="95" spans="3:23" s="16" customFormat="1" ht="18.75" customHeight="1">
      <c r="C95" s="41"/>
      <c r="D95" s="41"/>
      <c r="E95" s="4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"/>
      <c r="R95" s="3"/>
      <c r="S95" s="3"/>
      <c r="T95" s="3"/>
      <c r="U95" s="3"/>
      <c r="V95" s="3"/>
      <c r="W95" s="3"/>
    </row>
    <row r="96" spans="3:23" s="16" customFormat="1" ht="18.75" customHeight="1">
      <c r="C96" s="41"/>
      <c r="D96" s="41"/>
      <c r="E96" s="4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"/>
      <c r="R96" s="3"/>
      <c r="S96" s="3"/>
      <c r="T96" s="3"/>
      <c r="U96" s="3"/>
      <c r="V96" s="3"/>
      <c r="W96" s="3"/>
    </row>
    <row r="97" spans="3:23" s="16" customFormat="1" ht="18.75" customHeight="1">
      <c r="C97" s="41"/>
      <c r="D97" s="41"/>
      <c r="E97" s="4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/>
      <c r="R97" s="3"/>
      <c r="S97" s="3"/>
      <c r="T97" s="3"/>
      <c r="U97" s="3"/>
      <c r="V97" s="3"/>
      <c r="W97" s="3"/>
    </row>
    <row r="98" spans="3:23" s="16" customFormat="1" ht="18.75" customHeight="1">
      <c r="C98" s="41"/>
      <c r="D98" s="41"/>
      <c r="E98" s="4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"/>
      <c r="R98" s="3"/>
      <c r="S98" s="3"/>
      <c r="T98" s="3"/>
      <c r="U98" s="3"/>
      <c r="V98" s="3"/>
      <c r="W98" s="3"/>
    </row>
    <row r="99" spans="3:23" s="16" customFormat="1" ht="18.75" customHeight="1">
      <c r="C99" s="41"/>
      <c r="D99" s="41"/>
      <c r="E99" s="4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  <c r="R99" s="3"/>
      <c r="S99" s="3"/>
      <c r="T99" s="3"/>
      <c r="U99" s="3"/>
      <c r="V99" s="3"/>
      <c r="W99" s="3"/>
    </row>
    <row r="100" spans="3:23" s="16" customFormat="1" ht="18.75" customHeight="1">
      <c r="C100" s="41"/>
      <c r="D100" s="41"/>
      <c r="E100" s="4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  <c r="R100" s="3"/>
      <c r="S100" s="3"/>
      <c r="T100" s="3"/>
      <c r="U100" s="3"/>
      <c r="V100" s="3"/>
      <c r="W100" s="3"/>
    </row>
    <row r="101" spans="3:23" s="16" customFormat="1" ht="18.75" customHeight="1">
      <c r="C101" s="41"/>
      <c r="D101" s="41"/>
      <c r="E101" s="4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"/>
      <c r="R101" s="3"/>
      <c r="S101" s="3"/>
      <c r="T101" s="3"/>
      <c r="U101" s="3"/>
      <c r="V101" s="3"/>
      <c r="W101" s="3"/>
    </row>
    <row r="102" spans="3:23" s="16" customFormat="1" ht="18.75" customHeight="1">
      <c r="C102" s="41"/>
      <c r="D102" s="41"/>
      <c r="E102" s="4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"/>
      <c r="R102" s="3"/>
      <c r="S102" s="3"/>
      <c r="T102" s="3"/>
      <c r="U102" s="3"/>
      <c r="V102" s="3"/>
      <c r="W102" s="3"/>
    </row>
    <row r="103" spans="3:23" s="16" customFormat="1" ht="18.75" customHeight="1">
      <c r="C103" s="41"/>
      <c r="D103" s="41"/>
      <c r="E103" s="4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"/>
      <c r="R103" s="3"/>
      <c r="S103" s="3"/>
      <c r="T103" s="3"/>
      <c r="U103" s="3"/>
      <c r="V103" s="3"/>
      <c r="W103" s="3"/>
    </row>
    <row r="104" spans="3:23" s="16" customFormat="1" ht="18.75" customHeight="1">
      <c r="C104" s="41"/>
      <c r="D104" s="41"/>
      <c r="E104" s="4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"/>
      <c r="R104" s="3"/>
      <c r="S104" s="3"/>
      <c r="T104" s="3"/>
      <c r="U104" s="3"/>
      <c r="V104" s="3"/>
      <c r="W104" s="3"/>
    </row>
    <row r="105" spans="3:23" s="16" customFormat="1" ht="18.75" customHeight="1">
      <c r="C105" s="41"/>
      <c r="D105" s="41"/>
      <c r="E105" s="4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"/>
      <c r="R105" s="3"/>
      <c r="S105" s="3"/>
      <c r="T105" s="3"/>
      <c r="U105" s="3"/>
      <c r="V105" s="3"/>
      <c r="W105" s="3"/>
    </row>
    <row r="106" spans="3:23" s="16" customFormat="1" ht="18.75" customHeight="1">
      <c r="C106" s="41"/>
      <c r="D106" s="41"/>
      <c r="E106" s="4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"/>
      <c r="R106" s="3"/>
      <c r="S106" s="3"/>
      <c r="T106" s="3"/>
      <c r="U106" s="3"/>
      <c r="V106" s="3"/>
      <c r="W106" s="3"/>
    </row>
    <row r="107" spans="3:23" s="16" customFormat="1" ht="18.75" customHeight="1">
      <c r="C107" s="41"/>
      <c r="D107" s="41"/>
      <c r="E107" s="4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"/>
      <c r="R107" s="3"/>
      <c r="S107" s="3"/>
      <c r="T107" s="3"/>
      <c r="U107" s="3"/>
      <c r="V107" s="3"/>
      <c r="W107" s="3"/>
    </row>
    <row r="108" spans="3:23" s="16" customFormat="1" ht="18.75" customHeight="1">
      <c r="C108" s="41"/>
      <c r="D108" s="41"/>
      <c r="E108" s="4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"/>
      <c r="R108" s="3"/>
      <c r="S108" s="3"/>
      <c r="T108" s="3"/>
      <c r="U108" s="3"/>
      <c r="V108" s="3"/>
      <c r="W108" s="3"/>
    </row>
    <row r="109" spans="3:23" s="16" customFormat="1" ht="18.75" customHeight="1">
      <c r="C109" s="41"/>
      <c r="D109" s="41"/>
      <c r="E109" s="4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"/>
      <c r="R109" s="3"/>
      <c r="S109" s="3"/>
      <c r="T109" s="3"/>
      <c r="U109" s="3"/>
      <c r="V109" s="3"/>
      <c r="W109" s="3"/>
    </row>
    <row r="110" spans="3:23" s="16" customFormat="1" ht="18.75" customHeight="1">
      <c r="C110" s="41"/>
      <c r="D110" s="41"/>
      <c r="E110" s="4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"/>
      <c r="R110" s="3"/>
      <c r="S110" s="3"/>
      <c r="T110" s="3"/>
      <c r="U110" s="3"/>
      <c r="V110" s="3"/>
      <c r="W110" s="3"/>
    </row>
    <row r="111" spans="3:23" s="16" customFormat="1" ht="18.75" customHeight="1">
      <c r="C111" s="41"/>
      <c r="D111" s="41"/>
      <c r="E111" s="4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"/>
      <c r="R111" s="3"/>
      <c r="S111" s="3"/>
      <c r="T111" s="3"/>
      <c r="U111" s="3"/>
      <c r="V111" s="3"/>
      <c r="W111" s="3"/>
    </row>
    <row r="112" spans="3:23" s="16" customFormat="1" ht="18.75" customHeight="1">
      <c r="C112" s="41"/>
      <c r="D112" s="41"/>
      <c r="E112" s="4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"/>
      <c r="R112" s="3"/>
      <c r="S112" s="3"/>
      <c r="T112" s="3"/>
      <c r="U112" s="3"/>
      <c r="V112" s="3"/>
      <c r="W112" s="3"/>
    </row>
  </sheetData>
  <sheetProtection/>
  <mergeCells count="9">
    <mergeCell ref="A29:B29"/>
    <mergeCell ref="A35:B3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W107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3" sqref="H23"/>
    </sheetView>
  </sheetViews>
  <sheetFormatPr defaultColWidth="9.140625" defaultRowHeight="15"/>
  <cols>
    <col min="1" max="1" width="8.28125" style="16" customWidth="1"/>
    <col min="2" max="2" width="58.421875" style="16" customWidth="1"/>
    <col min="3" max="3" width="37.28125" style="41" customWidth="1"/>
    <col min="4" max="14" width="9.140625" style="2" customWidth="1"/>
    <col min="15" max="16384" width="9.140625" style="3" customWidth="1"/>
  </cols>
  <sheetData>
    <row r="1" spans="1:3" s="2" customFormat="1" ht="9.75" customHeight="1">
      <c r="A1" s="1"/>
      <c r="B1" s="1"/>
      <c r="C1" s="35"/>
    </row>
    <row r="2" spans="1:3" ht="20.25" customHeight="1">
      <c r="A2" s="36"/>
      <c r="B2" s="37"/>
      <c r="C2" s="38"/>
    </row>
    <row r="3" spans="1:3" ht="12" customHeight="1">
      <c r="A3" s="36"/>
      <c r="B3" s="37"/>
      <c r="C3" s="1"/>
    </row>
    <row r="4" spans="1:3" s="2" customFormat="1" ht="19.5" customHeight="1">
      <c r="A4" s="258" t="str">
        <f>"UKUPNA  PREMIJA PODRUŽNICA IZ RS, PO VRSTAMA OSIGURANJA,"</f>
        <v>UKUPNA  PREMIJA PODRUŽNICA IZ RS, PO VRSTAMA OSIGURANJA,</v>
      </c>
      <c r="B4" s="258"/>
      <c r="C4" s="258"/>
    </row>
    <row r="5" spans="1:3" s="2" customFormat="1" ht="21.75" customHeight="1">
      <c r="A5" s="267" t="str">
        <f>" od 01.01. do "&amp;Premija!C1&amp;" godine"</f>
        <v> od 01.01. do 30.09.2014. godine</v>
      </c>
      <c r="B5" s="267"/>
      <c r="C5" s="267"/>
    </row>
    <row r="6" spans="1:3" s="5" customFormat="1" ht="17.25" customHeight="1">
      <c r="A6" s="259" t="s">
        <v>0</v>
      </c>
      <c r="B6" s="261" t="s">
        <v>1</v>
      </c>
      <c r="C6" s="263" t="s">
        <v>92</v>
      </c>
    </row>
    <row r="7" spans="1:14" s="6" customFormat="1" ht="16.5" customHeight="1">
      <c r="A7" s="260"/>
      <c r="B7" s="262"/>
      <c r="C7" s="264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21.75" customHeight="1">
      <c r="A8" s="260"/>
      <c r="B8" s="262"/>
      <c r="C8" s="264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15" customHeight="1">
      <c r="A9" s="260"/>
      <c r="B9" s="262"/>
      <c r="C9" s="264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>
      <c r="A10" s="156">
        <v>1</v>
      </c>
      <c r="B10" s="157">
        <v>2</v>
      </c>
      <c r="C10" s="155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3" ht="16.5" customHeight="1">
      <c r="A11" s="137" t="s">
        <v>5</v>
      </c>
      <c r="B11" s="138" t="s">
        <v>6</v>
      </c>
      <c r="C11" s="140">
        <f>'[2]UKUPNO RS'!L11</f>
        <v>457631.74999999994</v>
      </c>
    </row>
    <row r="12" spans="1:3" ht="16.5" customHeight="1">
      <c r="A12" s="141" t="s">
        <v>7</v>
      </c>
      <c r="B12" s="142" t="s">
        <v>8</v>
      </c>
      <c r="C12" s="140">
        <f>'[2]UKUPNO RS'!L12</f>
        <v>116740.23</v>
      </c>
    </row>
    <row r="13" spans="1:3" ht="16.5" customHeight="1">
      <c r="A13" s="137" t="s">
        <v>9</v>
      </c>
      <c r="B13" s="142" t="s">
        <v>10</v>
      </c>
      <c r="C13" s="140">
        <f>'[2]UKUPNO RS'!L13</f>
        <v>1193871.14</v>
      </c>
    </row>
    <row r="14" spans="1:3" ht="16.5" customHeight="1">
      <c r="A14" s="141" t="s">
        <v>11</v>
      </c>
      <c r="B14" s="142" t="s">
        <v>12</v>
      </c>
      <c r="C14" s="140">
        <f>'[2]UKUPNO RS'!L14</f>
        <v>0</v>
      </c>
    </row>
    <row r="15" spans="1:3" ht="16.5" customHeight="1">
      <c r="A15" s="137" t="s">
        <v>13</v>
      </c>
      <c r="B15" s="142" t="s">
        <v>14</v>
      </c>
      <c r="C15" s="140">
        <f>'[2]UKUPNO RS'!L15</f>
        <v>0</v>
      </c>
    </row>
    <row r="16" spans="1:3" ht="16.5" customHeight="1">
      <c r="A16" s="141" t="s">
        <v>15</v>
      </c>
      <c r="B16" s="142" t="s">
        <v>16</v>
      </c>
      <c r="C16" s="140">
        <f>'[2]UKUPNO RS'!L16</f>
        <v>0</v>
      </c>
    </row>
    <row r="17" spans="1:3" ht="16.5" customHeight="1">
      <c r="A17" s="137" t="s">
        <v>17</v>
      </c>
      <c r="B17" s="142" t="s">
        <v>18</v>
      </c>
      <c r="C17" s="140">
        <f>'[2]UKUPNO RS'!L17</f>
        <v>41661.07000000001</v>
      </c>
    </row>
    <row r="18" spans="1:3" ht="16.5" customHeight="1">
      <c r="A18" s="141" t="s">
        <v>19</v>
      </c>
      <c r="B18" s="142" t="s">
        <v>20</v>
      </c>
      <c r="C18" s="140">
        <f>'[2]UKUPNO RS'!L18</f>
        <v>306590.89</v>
      </c>
    </row>
    <row r="19" spans="1:3" ht="16.5" customHeight="1">
      <c r="A19" s="137" t="s">
        <v>21</v>
      </c>
      <c r="B19" s="142" t="s">
        <v>22</v>
      </c>
      <c r="C19" s="140">
        <f>'[2]UKUPNO RS'!L19</f>
        <v>3209697.74</v>
      </c>
    </row>
    <row r="20" spans="1:3" ht="16.5" customHeight="1">
      <c r="A20" s="141" t="s">
        <v>23</v>
      </c>
      <c r="B20" s="142" t="s">
        <v>24</v>
      </c>
      <c r="C20" s="140">
        <f>'[2]UKUPNO RS'!L20</f>
        <v>10099403.51</v>
      </c>
    </row>
    <row r="21" spans="1:14" s="11" customFormat="1" ht="16.5" customHeight="1">
      <c r="A21" s="137" t="s">
        <v>25</v>
      </c>
      <c r="B21" s="142" t="s">
        <v>26</v>
      </c>
      <c r="C21" s="140">
        <f>'[2]UKUPNO RS'!L21</f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3" ht="16.5" customHeight="1">
      <c r="A22" s="141" t="s">
        <v>27</v>
      </c>
      <c r="B22" s="142" t="s">
        <v>28</v>
      </c>
      <c r="C22" s="140">
        <f>'[2]UKUPNO RS'!L22</f>
        <v>0</v>
      </c>
    </row>
    <row r="23" spans="1:3" ht="16.5" customHeight="1">
      <c r="A23" s="137" t="s">
        <v>29</v>
      </c>
      <c r="B23" s="142" t="s">
        <v>30</v>
      </c>
      <c r="C23" s="140">
        <f>'[2]UKUPNO RS'!L23</f>
        <v>207735.75</v>
      </c>
    </row>
    <row r="24" spans="1:3" ht="16.5" customHeight="1">
      <c r="A24" s="141" t="s">
        <v>31</v>
      </c>
      <c r="B24" s="142" t="s">
        <v>32</v>
      </c>
      <c r="C24" s="140">
        <f>'[2]UKUPNO RS'!L24</f>
        <v>2010</v>
      </c>
    </row>
    <row r="25" spans="1:3" ht="16.5" customHeight="1">
      <c r="A25" s="137" t="s">
        <v>33</v>
      </c>
      <c r="B25" s="142" t="s">
        <v>34</v>
      </c>
      <c r="C25" s="140">
        <f>'[2]UKUPNO RS'!L25</f>
        <v>0</v>
      </c>
    </row>
    <row r="26" spans="1:3" ht="16.5" customHeight="1">
      <c r="A26" s="141" t="s">
        <v>35</v>
      </c>
      <c r="B26" s="142" t="s">
        <v>36</v>
      </c>
      <c r="C26" s="140">
        <f>'[2]UKUPNO RS'!L26</f>
        <v>0</v>
      </c>
    </row>
    <row r="27" spans="1:3" ht="16.5" customHeight="1">
      <c r="A27" s="137" t="s">
        <v>37</v>
      </c>
      <c r="B27" s="142" t="s">
        <v>38</v>
      </c>
      <c r="C27" s="140">
        <f>'[2]UKUPNO RS'!L27</f>
        <v>0</v>
      </c>
    </row>
    <row r="28" spans="1:3" ht="16.5" customHeight="1">
      <c r="A28" s="141" t="s">
        <v>39</v>
      </c>
      <c r="B28" s="142" t="s">
        <v>40</v>
      </c>
      <c r="C28" s="140">
        <f>'[2]UKUPNO RS'!L28</f>
        <v>307.4</v>
      </c>
    </row>
    <row r="29" spans="1:3" ht="19.5" customHeight="1">
      <c r="A29" s="265" t="s">
        <v>41</v>
      </c>
      <c r="B29" s="266"/>
      <c r="C29" s="143">
        <f>SUM(C11:C28)</f>
        <v>15635649.48</v>
      </c>
    </row>
    <row r="30" spans="1:3" s="13" customFormat="1" ht="8.25" customHeight="1">
      <c r="A30" s="12"/>
      <c r="B30" s="12"/>
      <c r="C30" s="39"/>
    </row>
    <row r="31" spans="1:3" s="2" customFormat="1" ht="19.5" customHeight="1">
      <c r="A31" s="144" t="s">
        <v>125</v>
      </c>
      <c r="B31" s="145" t="s">
        <v>42</v>
      </c>
      <c r="C31" s="147">
        <f>'[2]UKUPNO RS'!$L$35</f>
        <v>184177.69</v>
      </c>
    </row>
    <row r="32" spans="1:14" ht="18" customHeight="1">
      <c r="A32" s="148" t="s">
        <v>123</v>
      </c>
      <c r="B32" s="142" t="s">
        <v>43</v>
      </c>
      <c r="C32" s="150">
        <f>'[2]UKUPNO RS'!$L$36</f>
        <v>3518.63</v>
      </c>
      <c r="M32" s="3"/>
      <c r="N32" s="3"/>
    </row>
    <row r="33" spans="1:14" ht="15.75" customHeight="1">
      <c r="A33" s="148" t="s">
        <v>124</v>
      </c>
      <c r="B33" s="142" t="s">
        <v>93</v>
      </c>
      <c r="C33" s="150">
        <f>'[2]UKUPNO RS'!$L$37</f>
        <v>24047.52</v>
      </c>
      <c r="M33" s="3"/>
      <c r="N33" s="3"/>
    </row>
    <row r="34" spans="1:14" ht="18.75" customHeight="1">
      <c r="A34" s="148" t="s">
        <v>126</v>
      </c>
      <c r="B34" s="142" t="s">
        <v>45</v>
      </c>
      <c r="C34" s="150">
        <f>'[2]UKUPNO RS'!$L$38</f>
        <v>0</v>
      </c>
      <c r="M34" s="3"/>
      <c r="N34" s="3"/>
    </row>
    <row r="35" spans="1:14" ht="18.75" customHeight="1">
      <c r="A35" s="265" t="s">
        <v>46</v>
      </c>
      <c r="B35" s="266"/>
      <c r="C35" s="151">
        <f>SUM(C31:C34)</f>
        <v>211743.84</v>
      </c>
      <c r="M35" s="3"/>
      <c r="N35" s="3"/>
    </row>
    <row r="36" spans="1:3" ht="18.75" customHeight="1">
      <c r="A36" s="1"/>
      <c r="B36" s="1"/>
      <c r="C36" s="35"/>
    </row>
    <row r="37" spans="1:3" ht="18.75" customHeight="1">
      <c r="A37" s="1"/>
      <c r="B37" s="1"/>
      <c r="C37" s="35"/>
    </row>
    <row r="38" spans="1:3" ht="18.75" customHeight="1">
      <c r="A38" s="1"/>
      <c r="B38" s="1"/>
      <c r="C38" s="35"/>
    </row>
    <row r="39" spans="1:3" ht="18.75" customHeight="1">
      <c r="A39" s="1"/>
      <c r="B39" s="1"/>
      <c r="C39" s="35"/>
    </row>
    <row r="40" spans="1:23" s="2" customFormat="1" ht="18.75" customHeight="1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>
      <c r="A47" s="1"/>
      <c r="B47" s="1"/>
      <c r="C47" s="35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>
      <c r="A48" s="1"/>
      <c r="B48" s="1"/>
      <c r="C48" s="35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>
      <c r="A49" s="1"/>
      <c r="B49" s="1"/>
      <c r="C49" s="35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>
      <c r="A50" s="1"/>
      <c r="B50" s="1"/>
      <c r="C50" s="35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2" customFormat="1" ht="18.75" customHeight="1">
      <c r="A52" s="16"/>
      <c r="B52" s="16"/>
      <c r="C52" s="41"/>
      <c r="O52" s="3"/>
      <c r="P52" s="3"/>
      <c r="Q52" s="3"/>
      <c r="R52" s="3"/>
      <c r="S52" s="3"/>
      <c r="T52" s="3"/>
      <c r="U52" s="3"/>
      <c r="V52" s="3"/>
      <c r="W52" s="3"/>
    </row>
    <row r="53" spans="1:23" s="2" customFormat="1" ht="18.75" customHeight="1">
      <c r="A53" s="16"/>
      <c r="B53" s="16"/>
      <c r="C53" s="41"/>
      <c r="O53" s="3"/>
      <c r="P53" s="3"/>
      <c r="Q53" s="3"/>
      <c r="R53" s="3"/>
      <c r="S53" s="3"/>
      <c r="T53" s="3"/>
      <c r="U53" s="3"/>
      <c r="V53" s="3"/>
      <c r="W53" s="3"/>
    </row>
    <row r="54" spans="1:23" s="2" customFormat="1" ht="18.75" customHeight="1">
      <c r="A54" s="16"/>
      <c r="B54" s="16"/>
      <c r="C54" s="41"/>
      <c r="O54" s="3"/>
      <c r="P54" s="3"/>
      <c r="Q54" s="3"/>
      <c r="R54" s="3"/>
      <c r="S54" s="3"/>
      <c r="T54" s="3"/>
      <c r="U54" s="3"/>
      <c r="V54" s="3"/>
      <c r="W54" s="3"/>
    </row>
    <row r="55" spans="1:23" s="2" customFormat="1" ht="18.75" customHeight="1">
      <c r="A55" s="16"/>
      <c r="B55" s="16"/>
      <c r="C55" s="41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  <row r="104" spans="3:23" s="16" customFormat="1" ht="18.75" customHeight="1">
      <c r="C104" s="4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3"/>
      <c r="W104" s="3"/>
    </row>
    <row r="105" spans="3:23" s="16" customFormat="1" ht="18.75" customHeight="1">
      <c r="C105" s="4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3"/>
      <c r="W105" s="3"/>
    </row>
    <row r="106" spans="3:23" s="16" customFormat="1" ht="18.75" customHeight="1">
      <c r="C106" s="4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</row>
    <row r="107" spans="3:23" s="16" customFormat="1" ht="18.75" customHeight="1">
      <c r="C107" s="4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3"/>
      <c r="W107" s="3"/>
    </row>
  </sheetData>
  <sheetProtection/>
  <mergeCells count="7">
    <mergeCell ref="A4:C4"/>
    <mergeCell ref="A6:A9"/>
    <mergeCell ref="B6:B9"/>
    <mergeCell ref="C6:C9"/>
    <mergeCell ref="A29:B29"/>
    <mergeCell ref="A35:B35"/>
    <mergeCell ref="A5:C5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P21"/>
  <sheetViews>
    <sheetView zoomScale="110" zoomScaleNormal="110" zoomScalePageLayoutView="0" workbookViewId="0" topLeftCell="A1">
      <pane ySplit="7" topLeftCell="A17" activePane="bottomLeft" state="frozen"/>
      <selection pane="topLeft" activeCell="A1" sqref="A1"/>
      <selection pane="bottomLeft" activeCell="B4" sqref="B4:B7"/>
    </sheetView>
  </sheetViews>
  <sheetFormatPr defaultColWidth="4.7109375" defaultRowHeight="15"/>
  <cols>
    <col min="1" max="1" width="4.140625" style="43" customWidth="1"/>
    <col min="2" max="2" width="10.7109375" style="43" customWidth="1"/>
    <col min="3" max="3" width="8.28125" style="43" customWidth="1"/>
    <col min="4" max="4" width="14.28125" style="43" customWidth="1"/>
    <col min="5" max="5" width="8.28125" style="43" customWidth="1"/>
    <col min="6" max="6" width="14.28125" style="43" customWidth="1"/>
    <col min="7" max="7" width="8.28125" style="43" customWidth="1"/>
    <col min="8" max="8" width="14.28125" style="43" customWidth="1"/>
    <col min="9" max="9" width="8.28125" style="43" customWidth="1"/>
    <col min="10" max="10" width="14.28125" style="43" customWidth="1"/>
    <col min="11" max="11" width="8.28125" style="43" customWidth="1"/>
    <col min="12" max="12" width="14.28125" style="43" customWidth="1"/>
    <col min="13" max="13" width="8.28125" style="43" customWidth="1"/>
    <col min="14" max="14" width="14.28125" style="43" customWidth="1"/>
    <col min="15" max="15" width="8.28125" style="43" customWidth="1"/>
    <col min="16" max="16" width="14.28125" style="43" customWidth="1"/>
    <col min="17" max="236" width="9.140625" style="43" customWidth="1"/>
    <col min="237" max="237" width="2.8515625" style="43" customWidth="1"/>
    <col min="238" max="238" width="9.421875" style="43" customWidth="1"/>
    <col min="239" max="239" width="6.140625" style="43" customWidth="1"/>
    <col min="240" max="240" width="11.8515625" style="43" customWidth="1"/>
    <col min="241" max="241" width="5.7109375" style="43" customWidth="1"/>
    <col min="242" max="242" width="12.00390625" style="43" customWidth="1"/>
    <col min="243" max="244" width="4.57421875" style="43" customWidth="1"/>
    <col min="245" max="245" width="6.7109375" style="43" customWidth="1"/>
    <col min="246" max="246" width="11.421875" style="43" customWidth="1"/>
    <col min="247" max="247" width="5.8515625" style="43" customWidth="1"/>
    <col min="248" max="248" width="12.00390625" style="43" customWidth="1"/>
    <col min="249" max="249" width="4.8515625" style="43" customWidth="1"/>
    <col min="250" max="250" width="4.7109375" style="43" customWidth="1"/>
    <col min="251" max="251" width="5.140625" style="43" customWidth="1"/>
    <col min="252" max="252" width="11.00390625" style="43" customWidth="1"/>
    <col min="253" max="253" width="6.7109375" style="43" customWidth="1"/>
    <col min="254" max="254" width="11.421875" style="43" customWidth="1"/>
    <col min="255" max="255" width="5.140625" style="43" customWidth="1"/>
    <col min="256" max="16384" width="4.7109375" style="43" customWidth="1"/>
  </cols>
  <sheetData>
    <row r="1" spans="1:16" ht="29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8" customHeight="1">
      <c r="A2" s="272" t="s">
        <v>94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  <c r="L2" s="273"/>
      <c r="M2" s="273"/>
      <c r="N2" s="273"/>
      <c r="O2" s="273"/>
      <c r="P2" s="273"/>
    </row>
    <row r="3" spans="1:16" s="44" customFormat="1" ht="20.25" customHeight="1">
      <c r="A3" s="274" t="str">
        <f>" od  1.1. do "&amp;Premija!C1&amp;" godine"</f>
        <v> od  1.1. do 30.09.2014. godine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275"/>
      <c r="M3" s="275"/>
      <c r="N3" s="275"/>
      <c r="O3" s="275"/>
      <c r="P3" s="275"/>
    </row>
    <row r="4" spans="1:16" ht="16.5" customHeight="1">
      <c r="A4" s="286" t="s">
        <v>95</v>
      </c>
      <c r="B4" s="288" t="s">
        <v>50</v>
      </c>
      <c r="C4" s="279" t="s">
        <v>96</v>
      </c>
      <c r="D4" s="280"/>
      <c r="E4" s="281"/>
      <c r="F4" s="281"/>
      <c r="G4" s="281"/>
      <c r="H4" s="281"/>
      <c r="I4" s="279" t="s">
        <v>97</v>
      </c>
      <c r="J4" s="280"/>
      <c r="K4" s="281"/>
      <c r="L4" s="281"/>
      <c r="M4" s="281"/>
      <c r="N4" s="281"/>
      <c r="O4" s="268" t="s">
        <v>111</v>
      </c>
      <c r="P4" s="269"/>
    </row>
    <row r="5" spans="1:16" ht="15.75" customHeight="1">
      <c r="A5" s="287"/>
      <c r="B5" s="289"/>
      <c r="C5" s="282"/>
      <c r="D5" s="282"/>
      <c r="E5" s="283"/>
      <c r="F5" s="283"/>
      <c r="G5" s="283"/>
      <c r="H5" s="283"/>
      <c r="I5" s="282"/>
      <c r="J5" s="282"/>
      <c r="K5" s="283"/>
      <c r="L5" s="283"/>
      <c r="M5" s="283"/>
      <c r="N5" s="283"/>
      <c r="O5" s="270"/>
      <c r="P5" s="271"/>
    </row>
    <row r="6" spans="1:16" ht="15.75" customHeight="1">
      <c r="A6" s="287"/>
      <c r="B6" s="289"/>
      <c r="C6" s="276" t="s">
        <v>108</v>
      </c>
      <c r="D6" s="277"/>
      <c r="E6" s="278" t="s">
        <v>56</v>
      </c>
      <c r="F6" s="278"/>
      <c r="G6" s="278" t="s">
        <v>110</v>
      </c>
      <c r="H6" s="278"/>
      <c r="I6" s="276" t="s">
        <v>108</v>
      </c>
      <c r="J6" s="277"/>
      <c r="K6" s="278" t="s">
        <v>56</v>
      </c>
      <c r="L6" s="278"/>
      <c r="M6" s="278" t="s">
        <v>109</v>
      </c>
      <c r="N6" s="278"/>
      <c r="O6" s="270"/>
      <c r="P6" s="271"/>
    </row>
    <row r="7" spans="1:16" s="45" customFormat="1" ht="25.5" customHeight="1">
      <c r="A7" s="287"/>
      <c r="B7" s="289"/>
      <c r="C7" s="160" t="s">
        <v>3</v>
      </c>
      <c r="D7" s="160" t="s">
        <v>4</v>
      </c>
      <c r="E7" s="160" t="s">
        <v>3</v>
      </c>
      <c r="F7" s="160" t="s">
        <v>4</v>
      </c>
      <c r="G7" s="160" t="s">
        <v>3</v>
      </c>
      <c r="H7" s="160" t="s">
        <v>4</v>
      </c>
      <c r="I7" s="160" t="s">
        <v>3</v>
      </c>
      <c r="J7" s="160" t="s">
        <v>4</v>
      </c>
      <c r="K7" s="160" t="s">
        <v>3</v>
      </c>
      <c r="L7" s="160" t="s">
        <v>4</v>
      </c>
      <c r="M7" s="160" t="s">
        <v>3</v>
      </c>
      <c r="N7" s="160" t="s">
        <v>4</v>
      </c>
      <c r="O7" s="160" t="s">
        <v>3</v>
      </c>
      <c r="P7" s="161" t="s">
        <v>4</v>
      </c>
    </row>
    <row r="8" spans="1:16" s="45" customFormat="1" ht="16.5" customHeight="1">
      <c r="A8" s="171">
        <v>1</v>
      </c>
      <c r="B8" s="157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  <c r="I8" s="172">
        <v>9</v>
      </c>
      <c r="J8" s="172">
        <v>10</v>
      </c>
      <c r="K8" s="172">
        <v>11</v>
      </c>
      <c r="L8" s="172">
        <v>12</v>
      </c>
      <c r="M8" s="172">
        <v>13</v>
      </c>
      <c r="N8" s="172">
        <v>14</v>
      </c>
      <c r="O8" s="172">
        <v>15</v>
      </c>
      <c r="P8" s="173">
        <v>16</v>
      </c>
    </row>
    <row r="9" spans="1:16" ht="27.75" customHeight="1">
      <c r="A9" s="162" t="s">
        <v>58</v>
      </c>
      <c r="B9" s="163" t="s">
        <v>59</v>
      </c>
      <c r="C9" s="164">
        <f>'[15]Obrazac S-M-F'!$C$28</f>
        <v>2895</v>
      </c>
      <c r="D9" s="165">
        <f>'[15]Obrazac S-M-F'!$D$28</f>
        <v>7298514.680000002</v>
      </c>
      <c r="E9" s="164">
        <f>'[15]Obrazac S-M-F'!$I$28</f>
        <v>0</v>
      </c>
      <c r="F9" s="165">
        <f>'[15]Obrazac S-M-F'!$J$28</f>
        <v>0</v>
      </c>
      <c r="G9" s="164">
        <f>C9+E9</f>
        <v>2895</v>
      </c>
      <c r="H9" s="165">
        <f>D9+F9</f>
        <v>7298514.680000002</v>
      </c>
      <c r="I9" s="164">
        <f>'[15]Obrazac S-M-F'!$C$34</f>
        <v>0</v>
      </c>
      <c r="J9" s="165">
        <f>'[15]Obrazac S-M-F'!$D$34</f>
        <v>0</v>
      </c>
      <c r="K9" s="164">
        <f>'[15]Obrazac S-M-F'!$I$34</f>
        <v>0</v>
      </c>
      <c r="L9" s="165">
        <f>'[15]Obrazac S-M-F'!$J$34</f>
        <v>0</v>
      </c>
      <c r="M9" s="164">
        <f>I9+K9</f>
        <v>0</v>
      </c>
      <c r="N9" s="165">
        <f>J9+L9</f>
        <v>0</v>
      </c>
      <c r="O9" s="164">
        <f>G9+M9</f>
        <v>2895</v>
      </c>
      <c r="P9" s="166">
        <f>H9+N9</f>
        <v>7298514.680000002</v>
      </c>
    </row>
    <row r="10" spans="1:16" ht="27.75" customHeight="1">
      <c r="A10" s="162" t="s">
        <v>60</v>
      </c>
      <c r="B10" s="163" t="s">
        <v>98</v>
      </c>
      <c r="C10" s="164">
        <f>'[16]Obrazac S-M-F'!$C$28</f>
        <v>12054</v>
      </c>
      <c r="D10" s="165">
        <f>'[16]Obrazac S-M-F'!$D$28</f>
        <v>24466745</v>
      </c>
      <c r="E10" s="164">
        <f>'[16]Obrazac S-M-F'!$I$28</f>
        <v>340</v>
      </c>
      <c r="F10" s="165">
        <f>'[16]Obrazac S-M-F'!$J$28</f>
        <v>727452</v>
      </c>
      <c r="G10" s="164">
        <f aca="true" t="shared" si="0" ref="G10:G20">C10+E10</f>
        <v>12394</v>
      </c>
      <c r="H10" s="165">
        <f aca="true" t="shared" si="1" ref="H10:H20">D10+F10</f>
        <v>25194197</v>
      </c>
      <c r="I10" s="164">
        <f>'[16]Obrazac S-M-F'!$C$34</f>
        <v>1047</v>
      </c>
      <c r="J10" s="165">
        <f>'[16]Obrazac S-M-F'!$D$34</f>
        <v>2511007.8</v>
      </c>
      <c r="K10" s="164">
        <f>'[16]Obrazac S-M-F'!$I$34</f>
        <v>0</v>
      </c>
      <c r="L10" s="165">
        <f>'[16]Obrazac S-M-F'!$J$34</f>
        <v>0</v>
      </c>
      <c r="M10" s="164">
        <f aca="true" t="shared" si="2" ref="M10:M20">I10+K10</f>
        <v>1047</v>
      </c>
      <c r="N10" s="165">
        <f aca="true" t="shared" si="3" ref="N10:N20">J10+L10</f>
        <v>2511007.8</v>
      </c>
      <c r="O10" s="164">
        <f aca="true" t="shared" si="4" ref="O10:P20">G10+M10</f>
        <v>13441</v>
      </c>
      <c r="P10" s="166">
        <f t="shared" si="4"/>
        <v>27705204.8</v>
      </c>
    </row>
    <row r="11" spans="1:16" ht="27.75" customHeight="1">
      <c r="A11" s="162" t="s">
        <v>62</v>
      </c>
      <c r="B11" s="163" t="s">
        <v>63</v>
      </c>
      <c r="C11" s="164">
        <f>'[17]Obrazac S-M-F'!$C$28</f>
        <v>1892</v>
      </c>
      <c r="D11" s="165">
        <f>'[17]Obrazac S-M-F'!$D$28</f>
        <v>5547616.33</v>
      </c>
      <c r="E11" s="164">
        <f>'[17]Obrazac S-M-F'!$I$28</f>
        <v>52</v>
      </c>
      <c r="F11" s="165">
        <f>'[17]Obrazac S-M-F'!$J$28</f>
        <v>138030.07</v>
      </c>
      <c r="G11" s="164">
        <f t="shared" si="0"/>
        <v>1944</v>
      </c>
      <c r="H11" s="165">
        <f t="shared" si="1"/>
        <v>5685646.4</v>
      </c>
      <c r="I11" s="164">
        <f>'[17]Obrazac S-M-F'!$C$34</f>
        <v>0</v>
      </c>
      <c r="J11" s="165">
        <f>'[17]Obrazac S-M-F'!$D$34</f>
        <v>0</v>
      </c>
      <c r="K11" s="164">
        <f>'[17]Obrazac S-M-F'!$I$34</f>
        <v>0</v>
      </c>
      <c r="L11" s="165">
        <f>'[17]Obrazac S-M-F'!$J$34</f>
        <v>0</v>
      </c>
      <c r="M11" s="164">
        <f t="shared" si="2"/>
        <v>0</v>
      </c>
      <c r="N11" s="165">
        <f t="shared" si="3"/>
        <v>0</v>
      </c>
      <c r="O11" s="164">
        <f t="shared" si="4"/>
        <v>1944</v>
      </c>
      <c r="P11" s="166">
        <f t="shared" si="4"/>
        <v>5685646.4</v>
      </c>
    </row>
    <row r="12" spans="1:16" ht="27.75" customHeight="1">
      <c r="A12" s="162" t="s">
        <v>64</v>
      </c>
      <c r="B12" s="163" t="s">
        <v>65</v>
      </c>
      <c r="C12" s="164">
        <f>'[18]Obrazac S-M-F'!$C$28</f>
        <v>6178</v>
      </c>
      <c r="D12" s="165">
        <f>'[18]Obrazac S-M-F'!$D$28</f>
        <v>17139067.310000002</v>
      </c>
      <c r="E12" s="164">
        <f>'[18]Obrazac S-M-F'!$I$28</f>
        <v>212</v>
      </c>
      <c r="F12" s="165">
        <f>'[18]Obrazac S-M-F'!$J$28</f>
        <v>470971.94999999995</v>
      </c>
      <c r="G12" s="164">
        <f t="shared" si="0"/>
        <v>6390</v>
      </c>
      <c r="H12" s="165">
        <f t="shared" si="1"/>
        <v>17610039.26</v>
      </c>
      <c r="I12" s="164">
        <f>'[18]Obrazac S-M-F'!$C$34</f>
        <v>534</v>
      </c>
      <c r="J12" s="165">
        <f>'[18]Obrazac S-M-F'!$D$34</f>
        <v>3420177.27</v>
      </c>
      <c r="K12" s="164">
        <f>'[18]Obrazac S-M-F'!$I$34</f>
        <v>10</v>
      </c>
      <c r="L12" s="165">
        <f>'[18]Obrazac S-M-F'!$J$34</f>
        <v>32982.14</v>
      </c>
      <c r="M12" s="164">
        <f t="shared" si="2"/>
        <v>544</v>
      </c>
      <c r="N12" s="165">
        <f t="shared" si="3"/>
        <v>3453159.41</v>
      </c>
      <c r="O12" s="164">
        <f t="shared" si="4"/>
        <v>6934</v>
      </c>
      <c r="P12" s="166">
        <f t="shared" si="4"/>
        <v>21063198.67</v>
      </c>
    </row>
    <row r="13" spans="1:16" ht="27.75" customHeight="1">
      <c r="A13" s="162" t="s">
        <v>66</v>
      </c>
      <c r="B13" s="163" t="s">
        <v>67</v>
      </c>
      <c r="C13" s="164">
        <f>'[19]Obrazac S-M-F'!$C$28</f>
        <v>11008</v>
      </c>
      <c r="D13" s="165">
        <f>'[19]Obrazac S-M-F'!$D$28</f>
        <v>24568521</v>
      </c>
      <c r="E13" s="164">
        <f>'[19]Obrazac S-M-F'!$I$28</f>
        <v>885</v>
      </c>
      <c r="F13" s="165">
        <f>'[19]Obrazac S-M-F'!$J$28</f>
        <v>1667911</v>
      </c>
      <c r="G13" s="164">
        <f t="shared" si="0"/>
        <v>11893</v>
      </c>
      <c r="H13" s="165">
        <f t="shared" si="1"/>
        <v>26236432</v>
      </c>
      <c r="I13" s="164">
        <f>'[19]Obrazac S-M-F'!$C$34</f>
        <v>0</v>
      </c>
      <c r="J13" s="165">
        <f>'[19]Obrazac S-M-F'!$D$34</f>
        <v>0</v>
      </c>
      <c r="K13" s="164">
        <f>'[19]Obrazac S-M-F'!$I$34</f>
        <v>0</v>
      </c>
      <c r="L13" s="165">
        <f>'[19]Obrazac S-M-F'!$J$34</f>
        <v>0</v>
      </c>
      <c r="M13" s="164">
        <f t="shared" si="2"/>
        <v>0</v>
      </c>
      <c r="N13" s="165">
        <f t="shared" si="3"/>
        <v>0</v>
      </c>
      <c r="O13" s="164">
        <f t="shared" si="4"/>
        <v>11893</v>
      </c>
      <c r="P13" s="166">
        <f t="shared" si="4"/>
        <v>26236432</v>
      </c>
    </row>
    <row r="14" spans="1:16" ht="27.75" customHeight="1">
      <c r="A14" s="162" t="s">
        <v>68</v>
      </c>
      <c r="B14" s="163" t="s">
        <v>69</v>
      </c>
      <c r="C14" s="164">
        <f>'[20]Obrazac S-M-F'!$C$28</f>
        <v>1681</v>
      </c>
      <c r="D14" s="165">
        <f>'[20]Obrazac S-M-F'!$D$28</f>
        <v>4075526.17</v>
      </c>
      <c r="E14" s="164">
        <f>'[20]Obrazac S-M-F'!$I$28</f>
        <v>0</v>
      </c>
      <c r="F14" s="165">
        <f>'[20]Obrazac S-M-F'!$J$28</f>
        <v>0</v>
      </c>
      <c r="G14" s="164">
        <f t="shared" si="0"/>
        <v>1681</v>
      </c>
      <c r="H14" s="165">
        <f t="shared" si="1"/>
        <v>4075526.17</v>
      </c>
      <c r="I14" s="164">
        <f>'[20]Obrazac S-M-F'!$C$34</f>
        <v>1581</v>
      </c>
      <c r="J14" s="165">
        <f>'[20]Obrazac S-M-F'!$D$34</f>
        <v>7999874.789999992</v>
      </c>
      <c r="K14" s="164">
        <f>'[20]Obrazac S-M-F'!$I$34</f>
        <v>0</v>
      </c>
      <c r="L14" s="165">
        <f>'[20]Obrazac S-M-F'!$J$34</f>
        <v>0</v>
      </c>
      <c r="M14" s="164">
        <f t="shared" si="2"/>
        <v>1581</v>
      </c>
      <c r="N14" s="165">
        <f t="shared" si="3"/>
        <v>7999874.789999992</v>
      </c>
      <c r="O14" s="164">
        <f t="shared" si="4"/>
        <v>3262</v>
      </c>
      <c r="P14" s="166">
        <f t="shared" si="4"/>
        <v>12075400.959999992</v>
      </c>
    </row>
    <row r="15" spans="1:16" ht="27.75" customHeight="1">
      <c r="A15" s="162" t="s">
        <v>70</v>
      </c>
      <c r="B15" s="163" t="s">
        <v>73</v>
      </c>
      <c r="C15" s="164">
        <f>'[21]Obrazac S-M-F'!$C$28</f>
        <v>223</v>
      </c>
      <c r="D15" s="165">
        <f>'[21]Obrazac S-M-F'!$D$28</f>
        <v>282479.88</v>
      </c>
      <c r="E15" s="164">
        <f>'[21]Obrazac S-M-F'!$I$28</f>
        <v>88</v>
      </c>
      <c r="F15" s="165">
        <f>'[21]Obrazac S-M-F'!$J$28</f>
        <v>144418.61</v>
      </c>
      <c r="G15" s="164">
        <f t="shared" si="0"/>
        <v>311</v>
      </c>
      <c r="H15" s="165">
        <f t="shared" si="1"/>
        <v>426898.49</v>
      </c>
      <c r="I15" s="164">
        <f>'[21]Obrazac S-M-F'!$C$34</f>
        <v>637</v>
      </c>
      <c r="J15" s="165">
        <f>'[21]Obrazac S-M-F'!$D$34</f>
        <v>2706887.8399999985</v>
      </c>
      <c r="K15" s="164">
        <f>'[21]Obrazac S-M-F'!$I$34</f>
        <v>209</v>
      </c>
      <c r="L15" s="165">
        <f>'[21]Obrazac S-M-F'!$J$34</f>
        <v>664786.8700000002</v>
      </c>
      <c r="M15" s="164">
        <f t="shared" si="2"/>
        <v>846</v>
      </c>
      <c r="N15" s="165">
        <f t="shared" si="3"/>
        <v>3371674.7099999986</v>
      </c>
      <c r="O15" s="164">
        <f t="shared" si="4"/>
        <v>1157</v>
      </c>
      <c r="P15" s="166">
        <f t="shared" si="4"/>
        <v>3798573.1999999983</v>
      </c>
    </row>
    <row r="16" spans="1:16" ht="27.75" customHeight="1">
      <c r="A16" s="162" t="s">
        <v>71</v>
      </c>
      <c r="B16" s="163" t="s">
        <v>74</v>
      </c>
      <c r="C16" s="164">
        <f>'[25]Obrazac S-M-F'!$C$28</f>
        <v>15415</v>
      </c>
      <c r="D16" s="165">
        <f>'[25]Obrazac S-M-F'!$D$28</f>
        <v>38381263.69</v>
      </c>
      <c r="E16" s="164">
        <f>'[25]Obrazac S-M-F'!$I$28</f>
        <v>781</v>
      </c>
      <c r="F16" s="165">
        <f>'[25]Obrazac S-M-F'!$J$28</f>
        <v>1556009.27</v>
      </c>
      <c r="G16" s="164">
        <f t="shared" si="0"/>
        <v>16196</v>
      </c>
      <c r="H16" s="165">
        <f t="shared" si="1"/>
        <v>39937272.96</v>
      </c>
      <c r="I16" s="164">
        <f>'[25]Obrazac S-M-F'!$C$34</f>
        <v>467</v>
      </c>
      <c r="J16" s="165">
        <f>'[25]Obrazac S-M-F'!$D$34</f>
        <v>1600866.8300000003</v>
      </c>
      <c r="K16" s="164">
        <f>'[25]Obrazac S-M-F'!$I$34</f>
        <v>0</v>
      </c>
      <c r="L16" s="165">
        <f>'[25]Obrazac S-M-F'!$J$34</f>
        <v>0</v>
      </c>
      <c r="M16" s="164">
        <f t="shared" si="2"/>
        <v>467</v>
      </c>
      <c r="N16" s="165">
        <f t="shared" si="3"/>
        <v>1600866.8300000003</v>
      </c>
      <c r="O16" s="164">
        <f t="shared" si="4"/>
        <v>16663</v>
      </c>
      <c r="P16" s="166">
        <f t="shared" si="4"/>
        <v>41538139.79</v>
      </c>
    </row>
    <row r="17" spans="1:16" ht="27.75" customHeight="1">
      <c r="A17" s="162" t="s">
        <v>72</v>
      </c>
      <c r="B17" s="163" t="s">
        <v>107</v>
      </c>
      <c r="C17" s="164">
        <f>'[22]Obrazac S-M-F'!$C$28</f>
        <v>6836</v>
      </c>
      <c r="D17" s="165">
        <f>'[22]Obrazac S-M-F'!$D$28</f>
        <v>19345944.63</v>
      </c>
      <c r="E17" s="164">
        <f>'[22]Obrazac S-M-F'!$I$28</f>
        <v>0</v>
      </c>
      <c r="F17" s="165">
        <f>'[22]Obrazac S-M-F'!$J$28</f>
        <v>0</v>
      </c>
      <c r="G17" s="164">
        <f t="shared" si="0"/>
        <v>6836</v>
      </c>
      <c r="H17" s="165">
        <f t="shared" si="1"/>
        <v>19345944.63</v>
      </c>
      <c r="I17" s="164">
        <f>'[22]Obrazac S-M-F'!$C$34</f>
        <v>820</v>
      </c>
      <c r="J17" s="165">
        <f>'[22]Obrazac S-M-F'!$D$34</f>
        <v>1869238.4500000002</v>
      </c>
      <c r="K17" s="164">
        <f>'[22]Obrazac S-M-F'!$I$34</f>
        <v>0</v>
      </c>
      <c r="L17" s="165">
        <f>'[22]Obrazac S-M-F'!$J$34</f>
        <v>0</v>
      </c>
      <c r="M17" s="164">
        <f t="shared" si="2"/>
        <v>820</v>
      </c>
      <c r="N17" s="165">
        <f t="shared" si="3"/>
        <v>1869238.4500000002</v>
      </c>
      <c r="O17" s="164">
        <f t="shared" si="4"/>
        <v>7656</v>
      </c>
      <c r="P17" s="166">
        <f t="shared" si="4"/>
        <v>21215183.08</v>
      </c>
    </row>
    <row r="18" spans="1:16" ht="27.75" customHeight="1">
      <c r="A18" s="162" t="s">
        <v>23</v>
      </c>
      <c r="B18" s="163" t="s">
        <v>75</v>
      </c>
      <c r="C18" s="164">
        <f>'[23]Obrazac S-M-F'!$C$28</f>
        <v>5716</v>
      </c>
      <c r="D18" s="165">
        <f>'[23]Obrazac S-M-F'!$D$28</f>
        <v>18763870.451832913</v>
      </c>
      <c r="E18" s="164">
        <f>'[23]Obrazac S-M-F'!$I$28</f>
        <v>1231</v>
      </c>
      <c r="F18" s="165">
        <f>'[23]Obrazac S-M-F'!$J$28</f>
        <v>3020606.974784707</v>
      </c>
      <c r="G18" s="164">
        <f t="shared" si="0"/>
        <v>6947</v>
      </c>
      <c r="H18" s="165">
        <f t="shared" si="1"/>
        <v>21784477.42661762</v>
      </c>
      <c r="I18" s="164">
        <f>'[23]Obrazac S-M-F'!$C$34</f>
        <v>750</v>
      </c>
      <c r="J18" s="165">
        <f>'[23]Obrazac S-M-F'!$D$34</f>
        <v>4393057.114463419</v>
      </c>
      <c r="K18" s="164">
        <f>'[23]Obrazac S-M-F'!$I$34</f>
        <v>105</v>
      </c>
      <c r="L18" s="165">
        <f>'[23]Obrazac S-M-F'!$J$34</f>
        <v>372046.9611846765</v>
      </c>
      <c r="M18" s="164">
        <f t="shared" si="2"/>
        <v>855</v>
      </c>
      <c r="N18" s="165">
        <f t="shared" si="3"/>
        <v>4765104.075648095</v>
      </c>
      <c r="O18" s="164">
        <f t="shared" si="4"/>
        <v>7802</v>
      </c>
      <c r="P18" s="166">
        <f t="shared" si="4"/>
        <v>26549581.502265714</v>
      </c>
    </row>
    <row r="19" spans="1:16" ht="27.75" customHeight="1">
      <c r="A19" s="162" t="s">
        <v>25</v>
      </c>
      <c r="B19" s="163" t="s">
        <v>76</v>
      </c>
      <c r="C19" s="164">
        <f>'[24]Obrazac S-M-F'!$C$28</f>
        <v>5800</v>
      </c>
      <c r="D19" s="165">
        <f>'[24]Obrazac S-M-F'!$D$28</f>
        <v>12582306.850000001</v>
      </c>
      <c r="E19" s="164">
        <f>'[24]Obrazac S-M-F'!$I$28</f>
        <v>95</v>
      </c>
      <c r="F19" s="165">
        <f>'[24]Obrazac S-M-F'!$J$28</f>
        <v>242610.84999999998</v>
      </c>
      <c r="G19" s="164">
        <f t="shared" si="0"/>
        <v>5895</v>
      </c>
      <c r="H19" s="165">
        <f t="shared" si="1"/>
        <v>12824917.700000001</v>
      </c>
      <c r="I19" s="164">
        <f>'[24]Obrazac S-M-F'!$C$34</f>
        <v>0</v>
      </c>
      <c r="J19" s="165">
        <f>'[24]Obrazac S-M-F'!$D$34</f>
        <v>0</v>
      </c>
      <c r="K19" s="164">
        <f>'[24]Obrazac S-M-F'!$I$34</f>
        <v>0</v>
      </c>
      <c r="L19" s="165">
        <f>'[24]Obrazac S-M-F'!$J$34</f>
        <v>0</v>
      </c>
      <c r="M19" s="164">
        <f t="shared" si="2"/>
        <v>0</v>
      </c>
      <c r="N19" s="165">
        <f t="shared" si="3"/>
        <v>0</v>
      </c>
      <c r="O19" s="164">
        <f t="shared" si="4"/>
        <v>5895</v>
      </c>
      <c r="P19" s="166">
        <f t="shared" si="4"/>
        <v>12824917.700000001</v>
      </c>
    </row>
    <row r="20" spans="1:16" ht="27.75" customHeight="1">
      <c r="A20" s="162" t="s">
        <v>27</v>
      </c>
      <c r="B20" s="167" t="s">
        <v>77</v>
      </c>
      <c r="C20" s="164">
        <f>'[26]Obrazac S-M-F'!$C$28</f>
        <v>2841</v>
      </c>
      <c r="D20" s="165">
        <f>'[26]Obrazac S-M-F'!$D$28</f>
        <v>5037406.140000001</v>
      </c>
      <c r="E20" s="164">
        <f>'[26]Obrazac S-M-F'!$I$28</f>
        <v>430</v>
      </c>
      <c r="F20" s="165">
        <f>'[26]Obrazac S-M-F'!$J$28</f>
        <v>795894.2899999999</v>
      </c>
      <c r="G20" s="164">
        <f t="shared" si="0"/>
        <v>3271</v>
      </c>
      <c r="H20" s="165">
        <f t="shared" si="1"/>
        <v>5833300.430000001</v>
      </c>
      <c r="I20" s="164">
        <f>'[26]Obrazac S-M-F'!$C$34</f>
        <v>0</v>
      </c>
      <c r="J20" s="165">
        <f>'[26]Obrazac S-M-F'!$D$34</f>
        <v>0</v>
      </c>
      <c r="K20" s="164">
        <f>'[26]Obrazac S-M-F'!$I$34</f>
        <v>0</v>
      </c>
      <c r="L20" s="165">
        <f>'[26]Obrazac S-M-F'!$J$34</f>
        <v>0</v>
      </c>
      <c r="M20" s="164">
        <f t="shared" si="2"/>
        <v>0</v>
      </c>
      <c r="N20" s="165">
        <f t="shared" si="3"/>
        <v>0</v>
      </c>
      <c r="O20" s="164">
        <f t="shared" si="4"/>
        <v>3271</v>
      </c>
      <c r="P20" s="166">
        <f t="shared" si="4"/>
        <v>5833300.430000001</v>
      </c>
    </row>
    <row r="21" spans="1:16" ht="28.5" customHeight="1">
      <c r="A21" s="284" t="s">
        <v>99</v>
      </c>
      <c r="B21" s="285"/>
      <c r="C21" s="174">
        <f aca="true" t="shared" si="5" ref="C21:L21">SUM(C9:C20)</f>
        <v>72539</v>
      </c>
      <c r="D21" s="175">
        <f t="shared" si="5"/>
        <v>177489262.1318329</v>
      </c>
      <c r="E21" s="174">
        <f t="shared" si="5"/>
        <v>4114</v>
      </c>
      <c r="F21" s="175">
        <f t="shared" si="5"/>
        <v>8763905.014784707</v>
      </c>
      <c r="G21" s="174">
        <f>SUM(G9:G20)</f>
        <v>76653</v>
      </c>
      <c r="H21" s="175">
        <f>SUM(H9:H20)</f>
        <v>186253167.14661762</v>
      </c>
      <c r="I21" s="174">
        <f t="shared" si="5"/>
        <v>5836</v>
      </c>
      <c r="J21" s="175">
        <f t="shared" si="5"/>
        <v>24501110.094463408</v>
      </c>
      <c r="K21" s="174">
        <f t="shared" si="5"/>
        <v>324</v>
      </c>
      <c r="L21" s="175">
        <f t="shared" si="5"/>
        <v>1069815.9711846767</v>
      </c>
      <c r="M21" s="174">
        <f>SUM(M9:M20)</f>
        <v>6160</v>
      </c>
      <c r="N21" s="175">
        <f>SUM(N9:N20)</f>
        <v>25570926.065648086</v>
      </c>
      <c r="O21" s="174">
        <f>SUM(O9:O20)</f>
        <v>82813</v>
      </c>
      <c r="P21" s="176">
        <f>SUM(P9:P20)</f>
        <v>211824093.2122657</v>
      </c>
    </row>
    <row r="28" ht="11.25" customHeight="1"/>
  </sheetData>
  <sheetProtection/>
  <mergeCells count="14">
    <mergeCell ref="K6:L6"/>
    <mergeCell ref="A21:B21"/>
    <mergeCell ref="A4:A7"/>
    <mergeCell ref="B4:B7"/>
    <mergeCell ref="O4:P6"/>
    <mergeCell ref="A2:P2"/>
    <mergeCell ref="A3:P3"/>
    <mergeCell ref="C6:D6"/>
    <mergeCell ref="G6:H6"/>
    <mergeCell ref="C4:H5"/>
    <mergeCell ref="I4:N5"/>
    <mergeCell ref="M6:N6"/>
    <mergeCell ref="E6:F6"/>
    <mergeCell ref="I6:J6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J1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D1"/>
    </sheetView>
  </sheetViews>
  <sheetFormatPr defaultColWidth="12.8515625" defaultRowHeight="15"/>
  <cols>
    <col min="1" max="1" width="5.421875" style="47" customWidth="1"/>
    <col min="2" max="2" width="16.28125" style="47" customWidth="1"/>
    <col min="3" max="3" width="8.00390625" style="47" customWidth="1"/>
    <col min="4" max="4" width="14.003906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292" t="s">
        <v>101</v>
      </c>
      <c r="B1" s="293"/>
      <c r="C1" s="293"/>
      <c r="D1" s="293"/>
    </row>
    <row r="2" spans="1:4" s="46" customFormat="1" ht="23.25" customHeight="1">
      <c r="A2" s="294" t="s">
        <v>102</v>
      </c>
      <c r="B2" s="295"/>
      <c r="C2" s="295"/>
      <c r="D2" s="295"/>
    </row>
    <row r="3" spans="1:6" s="46" customFormat="1" ht="18" customHeight="1">
      <c r="A3" s="272" t="str">
        <f>" od  1.1. do "&amp;Premija!C1&amp;" godine"</f>
        <v> od  1.1. do 30.09.2014. godine</v>
      </c>
      <c r="B3" s="295"/>
      <c r="C3" s="295"/>
      <c r="D3" s="295"/>
      <c r="E3" s="48"/>
      <c r="F3" s="48"/>
    </row>
    <row r="4" s="46" customFormat="1" ht="13.5" customHeight="1"/>
    <row r="5" spans="1:4" ht="17.25" customHeight="1">
      <c r="A5" s="296" t="s">
        <v>80</v>
      </c>
      <c r="B5" s="298" t="s">
        <v>50</v>
      </c>
      <c r="C5" s="298" t="s">
        <v>3</v>
      </c>
      <c r="D5" s="300" t="s">
        <v>4</v>
      </c>
    </row>
    <row r="6" spans="1:10" s="50" customFormat="1" ht="31.5" customHeight="1">
      <c r="A6" s="297"/>
      <c r="B6" s="299"/>
      <c r="C6" s="299"/>
      <c r="D6" s="301"/>
      <c r="E6" s="49"/>
      <c r="F6" s="49"/>
      <c r="G6" s="49"/>
      <c r="H6" s="49"/>
      <c r="I6" s="49"/>
      <c r="J6" s="49"/>
    </row>
    <row r="7" spans="1:10" s="50" customFormat="1" ht="15" customHeight="1">
      <c r="A7" s="177">
        <v>1</v>
      </c>
      <c r="B7" s="178">
        <v>2</v>
      </c>
      <c r="C7" s="178">
        <v>3</v>
      </c>
      <c r="D7" s="179">
        <v>4</v>
      </c>
      <c r="E7" s="49"/>
      <c r="F7" s="49"/>
      <c r="G7" s="49"/>
      <c r="H7" s="49"/>
      <c r="I7" s="49"/>
      <c r="J7" s="49"/>
    </row>
    <row r="8" spans="1:10" s="52" customFormat="1" ht="33" customHeight="1">
      <c r="A8" s="180" t="s">
        <v>58</v>
      </c>
      <c r="B8" s="181" t="s">
        <v>85</v>
      </c>
      <c r="C8" s="182">
        <f>'[27]Obrazac Š-M-RS'!$H$41+'[27]Obrazac Š-M-RS'!$H$46</f>
        <v>924</v>
      </c>
      <c r="D8" s="183">
        <f>'[27]Obrazac Š-M-RS'!$I$41+'[27]Obrazac Š-M-RS'!$I$46</f>
        <v>2059634.54</v>
      </c>
      <c r="E8" s="51"/>
      <c r="F8" s="51"/>
      <c r="G8" s="51"/>
      <c r="H8" s="51"/>
      <c r="I8" s="51"/>
      <c r="J8" s="51"/>
    </row>
    <row r="9" spans="1:10" s="52" customFormat="1" ht="33" customHeight="1">
      <c r="A9" s="180" t="s">
        <v>60</v>
      </c>
      <c r="B9" s="181" t="s">
        <v>86</v>
      </c>
      <c r="C9" s="182">
        <f>'[28]Obrazac Š-M-RS'!$H$41+'[28]Obrazac Š-M-RS'!$H$46</f>
        <v>157</v>
      </c>
      <c r="D9" s="183">
        <f>'[28]Obrazac Š-M-RS'!$I$41+'[28]Obrazac Š-M-RS'!$I$46</f>
        <v>294028.81</v>
      </c>
      <c r="E9" s="51"/>
      <c r="F9" s="51"/>
      <c r="G9" s="51"/>
      <c r="H9" s="51"/>
      <c r="I9" s="51"/>
      <c r="J9" s="51"/>
    </row>
    <row r="10" spans="1:10" s="52" customFormat="1" ht="33" customHeight="1">
      <c r="A10" s="180" t="s">
        <v>62</v>
      </c>
      <c r="B10" s="181" t="s">
        <v>87</v>
      </c>
      <c r="C10" s="182">
        <f>SUM('[29]Obrazac Š-M-RS'!$H$41+'[29]Obrazac Š-M-RS'!$H$46)</f>
        <v>398</v>
      </c>
      <c r="D10" s="183">
        <f>SUM('[29]Obrazac Š-M-RS'!$I$41+'[29]Obrazac Š-M-RS'!$I$46)</f>
        <v>786271.97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80" t="s">
        <v>64</v>
      </c>
      <c r="B11" s="181" t="s">
        <v>88</v>
      </c>
      <c r="C11" s="182">
        <f>SUM('[30]Obrazac Š-M-RS'!$H$41+'[30]Obrazac Š-M-RS'!$H$46)</f>
        <v>1437</v>
      </c>
      <c r="D11" s="183">
        <f>SUM('[30]Obrazac Š-M-RS'!$I$41+'[30]Obrazac Š-M-RS'!$I$46)</f>
        <v>44257821.07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80" t="s">
        <v>66</v>
      </c>
      <c r="B12" s="181" t="s">
        <v>104</v>
      </c>
      <c r="C12" s="182">
        <f>SUM('[31]Obrazac Š-M-RS'!$H$41+'[31]Obrazac Š-M-RS'!$H$46)</f>
        <v>284</v>
      </c>
      <c r="D12" s="183">
        <f>SUM('[31]Obrazac Š-M-RS'!$I$41+'[31]Obrazac Š-M-RS'!$I$46)</f>
        <v>455517.05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80">
        <v>6</v>
      </c>
      <c r="B13" s="181" t="s">
        <v>120</v>
      </c>
      <c r="C13" s="182">
        <f>SUM('[32]Obrazac Š-M-RS'!$H$41+'[32]Obrazac Š-M-RS'!$H$46)</f>
        <v>54</v>
      </c>
      <c r="D13" s="183">
        <f>SUM('[32]Obrazac Š-M-RS'!$I$41+'[32]Obrazac Š-M-RS'!$I$46)</f>
        <v>64527.3</v>
      </c>
      <c r="E13" s="51"/>
      <c r="F13" s="51"/>
      <c r="G13" s="51"/>
      <c r="H13" s="51"/>
      <c r="I13" s="51"/>
      <c r="J13" s="51"/>
    </row>
    <row r="14" spans="1:10" s="52" customFormat="1" ht="33" customHeight="1">
      <c r="A14" s="180">
        <v>7</v>
      </c>
      <c r="B14" s="181" t="s">
        <v>122</v>
      </c>
      <c r="C14" s="182">
        <f>SUM('[33]Obrazac Š-M-RS'!$H$41+'[33]Obrazac Š-M-RS'!$H$46)</f>
        <v>41</v>
      </c>
      <c r="D14" s="183">
        <f>SUM('[33]Obrazac Š-M-RS'!$I$41+'[33]Obrazac Š-M-RS'!$I$46)</f>
        <v>66208.03</v>
      </c>
      <c r="E14" s="51"/>
      <c r="F14" s="51"/>
      <c r="G14" s="51"/>
      <c r="H14" s="51"/>
      <c r="I14" s="51"/>
      <c r="J14" s="51"/>
    </row>
    <row r="15" spans="1:10" s="52" customFormat="1" ht="43.5" customHeight="1">
      <c r="A15" s="290" t="s">
        <v>105</v>
      </c>
      <c r="B15" s="291"/>
      <c r="C15" s="184">
        <f>SUM(C8:C14)</f>
        <v>3295</v>
      </c>
      <c r="D15" s="185">
        <f>SUM(D8:D14)</f>
        <v>47984008.769999996</v>
      </c>
      <c r="E15" s="51"/>
      <c r="F15" s="51"/>
      <c r="G15" s="51"/>
      <c r="H15" s="51"/>
      <c r="I15" s="51"/>
      <c r="J15" s="51"/>
    </row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</sheetData>
  <sheetProtection/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R58"/>
  <sheetViews>
    <sheetView zoomScale="220" zoomScaleNormal="220" zoomScalePageLayoutView="0" workbookViewId="0" topLeftCell="A25">
      <selection activeCell="R37" sqref="R37"/>
    </sheetView>
  </sheetViews>
  <sheetFormatPr defaultColWidth="9.140625" defaultRowHeight="15"/>
  <cols>
    <col min="1" max="1" width="8.28125" style="16" customWidth="1"/>
    <col min="2" max="2" width="21.28125" style="16" customWidth="1"/>
    <col min="3" max="3" width="5.28125" style="41" customWidth="1"/>
    <col min="4" max="4" width="11.28125" style="41" customWidth="1"/>
    <col min="5" max="6" width="7.421875" style="41" hidden="1" customWidth="1"/>
    <col min="7" max="7" width="7.8515625" style="41" hidden="1" customWidth="1"/>
    <col min="8" max="8" width="10.421875" style="41" hidden="1" customWidth="1"/>
    <col min="9" max="9" width="5.28125" style="41" customWidth="1"/>
    <col min="10" max="10" width="9.28125" style="41" customWidth="1"/>
    <col min="11" max="11" width="7.421875" style="41" hidden="1" customWidth="1"/>
    <col min="12" max="13" width="7.8515625" style="41" hidden="1" customWidth="1"/>
    <col min="14" max="14" width="9.28125" style="41" hidden="1" customWidth="1"/>
    <col min="15" max="15" width="7.421875" style="2" customWidth="1"/>
    <col min="16" max="16" width="11.28125" style="2" customWidth="1"/>
    <col min="17" max="17" width="9.140625" style="2" customWidth="1"/>
    <col min="18" max="16384" width="9.140625" style="3" customWidth="1"/>
  </cols>
  <sheetData>
    <row r="1" spans="1:14" s="2" customFormat="1" ht="9.75" customHeight="1">
      <c r="A1" s="1"/>
      <c r="B1" s="1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 customHeigh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6" s="2" customFormat="1" ht="42" customHeight="1">
      <c r="A3" s="249" t="str">
        <f>"Prijavljene štete po vrstama osiguranja za period od 1.1. do "&amp;Premija!C1&amp;" godine"</f>
        <v>Prijavljene štete po vrstama osiguranja za period od 1.1. do 30.09.2014. godine</v>
      </c>
      <c r="B3" s="249"/>
      <c r="C3" s="249"/>
      <c r="D3" s="249"/>
      <c r="E3" s="249"/>
      <c r="F3" s="249"/>
      <c r="G3" s="249"/>
      <c r="H3" s="249"/>
      <c r="I3" s="304"/>
      <c r="J3" s="304"/>
      <c r="K3" s="304"/>
      <c r="L3" s="304"/>
      <c r="M3" s="304"/>
      <c r="N3" s="304"/>
      <c r="O3" s="304"/>
      <c r="P3" s="304"/>
    </row>
    <row r="4" spans="1:14" s="2" customFormat="1" ht="9.75" customHeight="1">
      <c r="A4" s="4" t="s">
        <v>119</v>
      </c>
      <c r="B4" s="4"/>
      <c r="C4" s="4"/>
      <c r="D4" s="4"/>
      <c r="E4" s="4"/>
      <c r="F4" s="53"/>
      <c r="G4" s="53"/>
      <c r="H4" s="54"/>
      <c r="I4" s="4"/>
      <c r="J4" s="4"/>
      <c r="K4" s="4"/>
      <c r="L4" s="53"/>
      <c r="M4" s="53"/>
      <c r="N4" s="54"/>
    </row>
    <row r="5" spans="1:17" s="5" customFormat="1" ht="15" customHeight="1">
      <c r="A5" s="305" t="s">
        <v>0</v>
      </c>
      <c r="B5" s="261" t="s">
        <v>1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P5" s="309"/>
      <c r="Q5" s="186"/>
    </row>
    <row r="6" spans="1:17" s="6" customFormat="1" ht="15" customHeight="1">
      <c r="A6" s="306"/>
      <c r="B6" s="262"/>
      <c r="C6" s="310" t="s">
        <v>108</v>
      </c>
      <c r="D6" s="310"/>
      <c r="E6" s="310" t="s">
        <v>112</v>
      </c>
      <c r="F6" s="310"/>
      <c r="G6" s="310"/>
      <c r="H6" s="310"/>
      <c r="I6" s="310" t="s">
        <v>56</v>
      </c>
      <c r="J6" s="310"/>
      <c r="K6" s="310" t="s">
        <v>112</v>
      </c>
      <c r="L6" s="310"/>
      <c r="M6" s="310"/>
      <c r="N6" s="310"/>
      <c r="O6" s="311" t="s">
        <v>92</v>
      </c>
      <c r="P6" s="312"/>
      <c r="Q6" s="186"/>
    </row>
    <row r="7" spans="1:17" s="6" customFormat="1" ht="15" customHeight="1">
      <c r="A7" s="306"/>
      <c r="B7" s="262"/>
      <c r="C7" s="310"/>
      <c r="D7" s="310"/>
      <c r="E7" s="310" t="s">
        <v>3</v>
      </c>
      <c r="F7" s="313"/>
      <c r="G7" s="313"/>
      <c r="H7" s="262" t="s">
        <v>103</v>
      </c>
      <c r="I7" s="310"/>
      <c r="J7" s="310"/>
      <c r="K7" s="310" t="s">
        <v>3</v>
      </c>
      <c r="L7" s="313"/>
      <c r="M7" s="313"/>
      <c r="N7" s="262" t="s">
        <v>103</v>
      </c>
      <c r="O7" s="311"/>
      <c r="P7" s="312"/>
      <c r="Q7" s="186"/>
    </row>
    <row r="8" spans="1:18" s="6" customFormat="1" ht="23.25" customHeight="1">
      <c r="A8" s="306"/>
      <c r="B8" s="262"/>
      <c r="C8" s="136" t="s">
        <v>3</v>
      </c>
      <c r="D8" s="136" t="s">
        <v>4</v>
      </c>
      <c r="E8" s="189" t="s">
        <v>114</v>
      </c>
      <c r="F8" s="189" t="s">
        <v>115</v>
      </c>
      <c r="G8" s="190" t="s">
        <v>116</v>
      </c>
      <c r="H8" s="262"/>
      <c r="I8" s="136" t="s">
        <v>3</v>
      </c>
      <c r="J8" s="136" t="s">
        <v>4</v>
      </c>
      <c r="K8" s="189" t="s">
        <v>114</v>
      </c>
      <c r="L8" s="189" t="s">
        <v>115</v>
      </c>
      <c r="M8" s="190" t="s">
        <v>117</v>
      </c>
      <c r="N8" s="262"/>
      <c r="O8" s="136" t="s">
        <v>3</v>
      </c>
      <c r="P8" s="191" t="s">
        <v>4</v>
      </c>
      <c r="Q8" s="186"/>
      <c r="R8" s="7"/>
    </row>
    <row r="9" spans="1:17" s="9" customFormat="1" ht="14.25" customHeight="1">
      <c r="A9" s="156">
        <v>1</v>
      </c>
      <c r="B9" s="157">
        <v>2</v>
      </c>
      <c r="C9" s="229">
        <v>3</v>
      </c>
      <c r="D9" s="229">
        <v>4</v>
      </c>
      <c r="E9" s="229">
        <v>5</v>
      </c>
      <c r="F9" s="229">
        <v>6</v>
      </c>
      <c r="G9" s="229">
        <v>7</v>
      </c>
      <c r="H9" s="229">
        <v>8</v>
      </c>
      <c r="I9" s="230">
        <v>5</v>
      </c>
      <c r="J9" s="230">
        <v>6</v>
      </c>
      <c r="K9" s="230">
        <v>11</v>
      </c>
      <c r="L9" s="230">
        <v>12</v>
      </c>
      <c r="M9" s="230">
        <v>13</v>
      </c>
      <c r="N9" s="230">
        <v>14</v>
      </c>
      <c r="O9" s="230">
        <v>7</v>
      </c>
      <c r="P9" s="231">
        <v>8</v>
      </c>
      <c r="Q9" s="187"/>
    </row>
    <row r="10" spans="1:17" ht="12.75" customHeight="1">
      <c r="A10" s="137" t="s">
        <v>5</v>
      </c>
      <c r="B10" s="192" t="s">
        <v>6</v>
      </c>
      <c r="C10" s="193">
        <f>'[15]Obrazac S-M-F'!C10+'[16]Obrazac S-M-F'!C10+'[17]Obrazac S-M-F'!C10+'[18]Obrazac S-M-F'!C10+'[19]Obrazac S-M-F'!C10+'[20]Obrazac S-M-F'!C10+'[21]Obrazac S-M-F'!C10+'[25]Obrazac S-M-F'!C10+'[22]Obrazac S-M-F'!C10+'[23]Obrazac S-M-F'!C10+'[24]Obrazac S-M-F'!C10+'[26]Obrazac S-M-F'!C10</f>
        <v>12462</v>
      </c>
      <c r="D10" s="194">
        <f>'[15]Obrazac S-M-F'!D10+'[16]Obrazac S-M-F'!D10+'[17]Obrazac S-M-F'!D10+'[18]Obrazac S-M-F'!D10+'[19]Obrazac S-M-F'!D10+'[20]Obrazac S-M-F'!D10+'[21]Obrazac S-M-F'!D10+'[25]Obrazac S-M-F'!D10+'[22]Obrazac S-M-F'!D10+'[23]Obrazac S-M-F'!D10+'[24]Obrazac S-M-F'!D10+'[26]Obrazac S-M-F'!D10</f>
        <v>16445111.796410706</v>
      </c>
      <c r="E10" s="195" t="e">
        <f>#REF!+#REF!+#REF!+#REF!+#REF!+#REF!+#REF!+#REF!+#REF!+#REF!+#REF!+#REF!+#REF!+#REF!</f>
        <v>#REF!</v>
      </c>
      <c r="F10" s="195" t="e">
        <f>#REF!+#REF!+#REF!+#REF!+#REF!+#REF!+#REF!+#REF!+#REF!+#REF!+#REF!+#REF!+#REF!+#REF!</f>
        <v>#REF!</v>
      </c>
      <c r="G10" s="195" t="e">
        <f>#REF!+#REF!+#REF!+#REF!+#REF!+#REF!+#REF!+#REF!+#REF!+#REF!+#REF!+#REF!+#REF!+#REF!</f>
        <v>#REF!</v>
      </c>
      <c r="H10" s="196" t="e">
        <f>#REF!+#REF!+#REF!+#REF!+#REF!+#REF!+#REF!+#REF!+#REF!+#REF!+#REF!+#REF!+#REF!+#REF!</f>
        <v>#REF!</v>
      </c>
      <c r="I10" s="193">
        <f>'[15]Obrazac S-M-F'!I10+'[16]Obrazac S-M-F'!I10+'[17]Obrazac S-M-F'!I10+'[18]Obrazac S-M-F'!I10+'[19]Obrazac S-M-F'!I10+'[20]Obrazac S-M-F'!I10+'[21]Obrazac S-M-F'!I10+'[25]Obrazac S-M-F'!I10+'[22]Obrazac S-M-F'!I10+'[23]Obrazac S-M-F'!I10+'[24]Obrazac S-M-F'!I10+'[26]Obrazac S-M-F'!I10</f>
        <v>841</v>
      </c>
      <c r="J10" s="194">
        <f>'[15]Obrazac S-M-F'!J10+'[16]Obrazac S-M-F'!J10+'[17]Obrazac S-M-F'!J10+'[18]Obrazac S-M-F'!J10+'[19]Obrazac S-M-F'!J10+'[20]Obrazac S-M-F'!J10+'[21]Obrazac S-M-F'!J10+'[25]Obrazac S-M-F'!J10+'[22]Obrazac S-M-F'!J10+'[23]Obrazac S-M-F'!J10+'[24]Obrazac S-M-F'!J10+'[26]Obrazac S-M-F'!J10</f>
        <v>765918.1180380842</v>
      </c>
      <c r="K10" s="195" t="e">
        <f>#REF!+#REF!+#REF!+#REF!+#REF!+#REF!+#REF!+#REF!+#REF!+#REF!+#REF!+#REF!+#REF!+#REF!</f>
        <v>#REF!</v>
      </c>
      <c r="L10" s="195" t="e">
        <f>#REF!+#REF!+#REF!+#REF!+#REF!+#REF!+#REF!+#REF!+#REF!+#REF!+#REF!+#REF!+#REF!+#REF!</f>
        <v>#REF!</v>
      </c>
      <c r="M10" s="195" t="e">
        <f>#REF!+#REF!+#REF!+#REF!+#REF!+#REF!+#REF!+#REF!+#REF!+#REF!+#REF!+#REF!+#REF!+#REF!</f>
        <v>#REF!</v>
      </c>
      <c r="N10" s="196" t="e">
        <f>#REF!+#REF!+#REF!+#REF!+#REF!+#REF!+#REF!+#REF!+#REF!+#REF!+#REF!+#REF!+#REF!+#REF!</f>
        <v>#REF!</v>
      </c>
      <c r="O10" s="197">
        <f aca="true" t="shared" si="0" ref="O10:P27">C10+I10</f>
        <v>13303</v>
      </c>
      <c r="P10" s="198">
        <f t="shared" si="0"/>
        <v>17211029.91444879</v>
      </c>
      <c r="Q10" s="13"/>
    </row>
    <row r="11" spans="1:17" ht="12.75" customHeight="1">
      <c r="A11" s="141" t="s">
        <v>7</v>
      </c>
      <c r="B11" s="199" t="s">
        <v>8</v>
      </c>
      <c r="C11" s="193">
        <f>'[15]Obrazac S-M-F'!C11+'[16]Obrazac S-M-F'!C11+'[17]Obrazac S-M-F'!C11+'[18]Obrazac S-M-F'!C11+'[19]Obrazac S-M-F'!C11+'[20]Obrazac S-M-F'!C11+'[21]Obrazac S-M-F'!C11+'[25]Obrazac S-M-F'!C11+'[22]Obrazac S-M-F'!C11+'[23]Obrazac S-M-F'!C11+'[24]Obrazac S-M-F'!C11+'[26]Obrazac S-M-F'!C11</f>
        <v>2208</v>
      </c>
      <c r="D11" s="194">
        <f>'[15]Obrazac S-M-F'!D11+'[16]Obrazac S-M-F'!D11+'[17]Obrazac S-M-F'!D11+'[18]Obrazac S-M-F'!D11+'[19]Obrazac S-M-F'!D11+'[20]Obrazac S-M-F'!D11+'[21]Obrazac S-M-F'!D11+'[25]Obrazac S-M-F'!D11+'[22]Obrazac S-M-F'!D11+'[23]Obrazac S-M-F'!D11+'[24]Obrazac S-M-F'!D11+'[26]Obrazac S-M-F'!D11</f>
        <v>1053586.8450029192</v>
      </c>
      <c r="E11" s="195" t="e">
        <f>#REF!+#REF!+#REF!+#REF!+#REF!+#REF!+#REF!+#REF!+#REF!+#REF!+#REF!+#REF!+#REF!+#REF!</f>
        <v>#REF!</v>
      </c>
      <c r="F11" s="195" t="e">
        <f>#REF!+#REF!+#REF!+#REF!+#REF!+#REF!+#REF!+#REF!+#REF!+#REF!+#REF!+#REF!+#REF!+#REF!</f>
        <v>#REF!</v>
      </c>
      <c r="G11" s="195" t="e">
        <f>#REF!+#REF!+#REF!+#REF!+#REF!+#REF!+#REF!+#REF!+#REF!+#REF!+#REF!+#REF!+#REF!+#REF!</f>
        <v>#REF!</v>
      </c>
      <c r="H11" s="196" t="e">
        <f>#REF!+#REF!+#REF!+#REF!+#REF!+#REF!+#REF!+#REF!+#REF!+#REF!+#REF!+#REF!+#REF!+#REF!</f>
        <v>#REF!</v>
      </c>
      <c r="I11" s="193">
        <f>'[15]Obrazac S-M-F'!I11+'[16]Obrazac S-M-F'!I11+'[17]Obrazac S-M-F'!I11+'[18]Obrazac S-M-F'!I11+'[19]Obrazac S-M-F'!I11+'[20]Obrazac S-M-F'!I11+'[21]Obrazac S-M-F'!I11+'[25]Obrazac S-M-F'!I11+'[22]Obrazac S-M-F'!I11+'[23]Obrazac S-M-F'!I11+'[24]Obrazac S-M-F'!I11+'[26]Obrazac S-M-F'!I11</f>
        <v>121</v>
      </c>
      <c r="J11" s="194">
        <f>'[15]Obrazac S-M-F'!J11+'[16]Obrazac S-M-F'!J11+'[17]Obrazac S-M-F'!J11+'[18]Obrazac S-M-F'!J11+'[19]Obrazac S-M-F'!J11+'[20]Obrazac S-M-F'!J11+'[21]Obrazac S-M-F'!J11+'[25]Obrazac S-M-F'!J11+'[22]Obrazac S-M-F'!J11+'[23]Obrazac S-M-F'!J11+'[24]Obrazac S-M-F'!J11+'[26]Obrazac S-M-F'!J11</f>
        <v>46806.071818998025</v>
      </c>
      <c r="K11" s="195" t="e">
        <f>#REF!+#REF!+#REF!+#REF!+#REF!+#REF!+#REF!+#REF!+#REF!+#REF!+#REF!+#REF!+#REF!+#REF!</f>
        <v>#REF!</v>
      </c>
      <c r="L11" s="195" t="e">
        <f>#REF!+#REF!+#REF!+#REF!+#REF!+#REF!+#REF!+#REF!+#REF!+#REF!+#REF!+#REF!+#REF!+#REF!</f>
        <v>#REF!</v>
      </c>
      <c r="M11" s="195" t="e">
        <f>#REF!+#REF!+#REF!+#REF!+#REF!+#REF!+#REF!+#REF!+#REF!+#REF!+#REF!+#REF!+#REF!+#REF!</f>
        <v>#REF!</v>
      </c>
      <c r="N11" s="196" t="e">
        <f>#REF!+#REF!+#REF!+#REF!+#REF!+#REF!+#REF!+#REF!+#REF!+#REF!+#REF!+#REF!+#REF!+#REF!</f>
        <v>#REF!</v>
      </c>
      <c r="O11" s="197">
        <f t="shared" si="0"/>
        <v>2329</v>
      </c>
      <c r="P11" s="198">
        <f t="shared" si="0"/>
        <v>1100392.9168219173</v>
      </c>
      <c r="Q11" s="13"/>
    </row>
    <row r="12" spans="1:17" ht="12.75" customHeight="1">
      <c r="A12" s="137" t="s">
        <v>9</v>
      </c>
      <c r="B12" s="199" t="s">
        <v>10</v>
      </c>
      <c r="C12" s="193">
        <f>'[15]Obrazac S-M-F'!C12+'[16]Obrazac S-M-F'!C12+'[17]Obrazac S-M-F'!C12+'[18]Obrazac S-M-F'!C12+'[19]Obrazac S-M-F'!C12+'[20]Obrazac S-M-F'!C12+'[21]Obrazac S-M-F'!C12+'[25]Obrazac S-M-F'!C12+'[22]Obrazac S-M-F'!C12+'[23]Obrazac S-M-F'!C12+'[24]Obrazac S-M-F'!C12+'[26]Obrazac S-M-F'!C12</f>
        <v>17676</v>
      </c>
      <c r="D12" s="194">
        <f>'[15]Obrazac S-M-F'!D12+'[16]Obrazac S-M-F'!D12+'[17]Obrazac S-M-F'!D12+'[18]Obrazac S-M-F'!D12+'[19]Obrazac S-M-F'!D12+'[20]Obrazac S-M-F'!D12+'[21]Obrazac S-M-F'!D12+'[25]Obrazac S-M-F'!D12+'[22]Obrazac S-M-F'!D12+'[23]Obrazac S-M-F'!D12+'[24]Obrazac S-M-F'!D12+'[26]Obrazac S-M-F'!D12</f>
        <v>31415414.887115553</v>
      </c>
      <c r="E12" s="195" t="e">
        <f>#REF!+#REF!+#REF!+#REF!+#REF!+#REF!+#REF!+#REF!+#REF!+#REF!+#REF!+#REF!+#REF!+#REF!</f>
        <v>#REF!</v>
      </c>
      <c r="F12" s="195" t="e">
        <f>#REF!+#REF!+#REF!+#REF!+#REF!+#REF!+#REF!+#REF!+#REF!+#REF!+#REF!+#REF!+#REF!+#REF!</f>
        <v>#REF!</v>
      </c>
      <c r="G12" s="195" t="e">
        <f>#REF!+#REF!+#REF!+#REF!+#REF!+#REF!+#REF!+#REF!+#REF!+#REF!+#REF!+#REF!+#REF!+#REF!</f>
        <v>#REF!</v>
      </c>
      <c r="H12" s="196" t="e">
        <f>#REF!+#REF!+#REF!+#REF!+#REF!+#REF!+#REF!+#REF!+#REF!+#REF!+#REF!+#REF!+#REF!+#REF!</f>
        <v>#REF!</v>
      </c>
      <c r="I12" s="193">
        <f>'[15]Obrazac S-M-F'!I12+'[16]Obrazac S-M-F'!I12+'[17]Obrazac S-M-F'!I12+'[18]Obrazac S-M-F'!I12+'[19]Obrazac S-M-F'!I12+'[20]Obrazac S-M-F'!I12+'[21]Obrazac S-M-F'!I12+'[25]Obrazac S-M-F'!I12+'[22]Obrazac S-M-F'!I12+'[23]Obrazac S-M-F'!I12+'[24]Obrazac S-M-F'!I12+'[26]Obrazac S-M-F'!I12</f>
        <v>1218</v>
      </c>
      <c r="J12" s="194">
        <f>'[15]Obrazac S-M-F'!J12+'[16]Obrazac S-M-F'!J12+'[17]Obrazac S-M-F'!J12+'[18]Obrazac S-M-F'!J12+'[19]Obrazac S-M-F'!J12+'[20]Obrazac S-M-F'!J12+'[21]Obrazac S-M-F'!J12+'[25]Obrazac S-M-F'!J12+'[22]Obrazac S-M-F'!J12+'[23]Obrazac S-M-F'!J12+'[24]Obrazac S-M-F'!J12+'[26]Obrazac S-M-F'!J12</f>
        <v>2822867.6496775006</v>
      </c>
      <c r="K12" s="195" t="e">
        <f>#REF!+#REF!+#REF!+#REF!+#REF!+#REF!+#REF!+#REF!+#REF!+#REF!+#REF!+#REF!+#REF!+#REF!</f>
        <v>#REF!</v>
      </c>
      <c r="L12" s="195" t="e">
        <f>#REF!+#REF!+#REF!+#REF!+#REF!+#REF!+#REF!+#REF!+#REF!+#REF!+#REF!+#REF!+#REF!+#REF!</f>
        <v>#REF!</v>
      </c>
      <c r="M12" s="195" t="e">
        <f>#REF!+#REF!+#REF!+#REF!+#REF!+#REF!+#REF!+#REF!+#REF!+#REF!+#REF!+#REF!+#REF!+#REF!</f>
        <v>#REF!</v>
      </c>
      <c r="N12" s="196" t="e">
        <f>#REF!+#REF!+#REF!+#REF!+#REF!+#REF!+#REF!+#REF!+#REF!+#REF!+#REF!+#REF!+#REF!+#REF!</f>
        <v>#REF!</v>
      </c>
      <c r="O12" s="197">
        <f t="shared" si="0"/>
        <v>18894</v>
      </c>
      <c r="P12" s="198">
        <f t="shared" si="0"/>
        <v>34238282.53679305</v>
      </c>
      <c r="Q12" s="13"/>
    </row>
    <row r="13" spans="1:17" ht="12.75" customHeight="1">
      <c r="A13" s="141" t="s">
        <v>11</v>
      </c>
      <c r="B13" s="199" t="s">
        <v>12</v>
      </c>
      <c r="C13" s="193">
        <f>'[15]Obrazac S-M-F'!C13+'[16]Obrazac S-M-F'!C13+'[17]Obrazac S-M-F'!C13+'[18]Obrazac S-M-F'!C13+'[19]Obrazac S-M-F'!C13+'[20]Obrazac S-M-F'!C13+'[21]Obrazac S-M-F'!C13+'[25]Obrazac S-M-F'!C13+'[22]Obrazac S-M-F'!C13+'[23]Obrazac S-M-F'!C13+'[24]Obrazac S-M-F'!C13+'[26]Obrazac S-M-F'!C13</f>
        <v>0</v>
      </c>
      <c r="D13" s="194">
        <f>'[15]Obrazac S-M-F'!D13+'[16]Obrazac S-M-F'!D13+'[17]Obrazac S-M-F'!D13+'[18]Obrazac S-M-F'!D13+'[19]Obrazac S-M-F'!D13+'[20]Obrazac S-M-F'!D13+'[21]Obrazac S-M-F'!D13+'[25]Obrazac S-M-F'!D13+'[22]Obrazac S-M-F'!D13+'[23]Obrazac S-M-F'!D13+'[24]Obrazac S-M-F'!D13+'[26]Obrazac S-M-F'!D13</f>
        <v>0</v>
      </c>
      <c r="E13" s="195" t="e">
        <f>#REF!+#REF!+#REF!+#REF!+#REF!+#REF!+#REF!+#REF!+#REF!+#REF!+#REF!+#REF!+#REF!+#REF!</f>
        <v>#REF!</v>
      </c>
      <c r="F13" s="195" t="e">
        <f>#REF!+#REF!+#REF!+#REF!+#REF!+#REF!+#REF!+#REF!+#REF!+#REF!+#REF!+#REF!+#REF!+#REF!</f>
        <v>#REF!</v>
      </c>
      <c r="G13" s="195" t="e">
        <f>#REF!+#REF!+#REF!+#REF!+#REF!+#REF!+#REF!+#REF!+#REF!+#REF!+#REF!+#REF!+#REF!+#REF!</f>
        <v>#REF!</v>
      </c>
      <c r="H13" s="196" t="e">
        <f>#REF!+#REF!+#REF!+#REF!+#REF!+#REF!+#REF!+#REF!+#REF!+#REF!+#REF!+#REF!+#REF!+#REF!</f>
        <v>#REF!</v>
      </c>
      <c r="I13" s="193">
        <f>'[15]Obrazac S-M-F'!I13+'[16]Obrazac S-M-F'!I13+'[17]Obrazac S-M-F'!I13+'[18]Obrazac S-M-F'!I13+'[19]Obrazac S-M-F'!I13+'[20]Obrazac S-M-F'!I13+'[21]Obrazac S-M-F'!I13+'[25]Obrazac S-M-F'!I13+'[22]Obrazac S-M-F'!I13+'[23]Obrazac S-M-F'!I13+'[24]Obrazac S-M-F'!I13+'[26]Obrazac S-M-F'!I13</f>
        <v>0</v>
      </c>
      <c r="J13" s="194">
        <f>'[15]Obrazac S-M-F'!J13+'[16]Obrazac S-M-F'!J13+'[17]Obrazac S-M-F'!J13+'[18]Obrazac S-M-F'!J13+'[19]Obrazac S-M-F'!J13+'[20]Obrazac S-M-F'!J13+'[21]Obrazac S-M-F'!J13+'[25]Obrazac S-M-F'!J13+'[22]Obrazac S-M-F'!J13+'[23]Obrazac S-M-F'!J13+'[24]Obrazac S-M-F'!J13+'[26]Obrazac S-M-F'!J13</f>
        <v>0</v>
      </c>
      <c r="K13" s="195" t="e">
        <f>#REF!+#REF!+#REF!+#REF!+#REF!+#REF!+#REF!+#REF!+#REF!+#REF!+#REF!+#REF!+#REF!+#REF!</f>
        <v>#REF!</v>
      </c>
      <c r="L13" s="195" t="e">
        <f>#REF!+#REF!+#REF!+#REF!+#REF!+#REF!+#REF!+#REF!+#REF!+#REF!+#REF!+#REF!+#REF!+#REF!</f>
        <v>#REF!</v>
      </c>
      <c r="M13" s="195" t="e">
        <f>#REF!+#REF!+#REF!+#REF!+#REF!+#REF!+#REF!+#REF!+#REF!+#REF!+#REF!+#REF!+#REF!+#REF!</f>
        <v>#REF!</v>
      </c>
      <c r="N13" s="196" t="e">
        <f>#REF!+#REF!+#REF!+#REF!+#REF!+#REF!+#REF!+#REF!+#REF!+#REF!+#REF!+#REF!+#REF!+#REF!</f>
        <v>#REF!</v>
      </c>
      <c r="O13" s="197">
        <f t="shared" si="0"/>
        <v>0</v>
      </c>
      <c r="P13" s="198">
        <f t="shared" si="0"/>
        <v>0</v>
      </c>
      <c r="Q13" s="13"/>
    </row>
    <row r="14" spans="1:17" ht="12.75" customHeight="1">
      <c r="A14" s="137" t="s">
        <v>13</v>
      </c>
      <c r="B14" s="199" t="s">
        <v>14</v>
      </c>
      <c r="C14" s="193">
        <f>'[15]Obrazac S-M-F'!C14+'[16]Obrazac S-M-F'!C14+'[17]Obrazac S-M-F'!C14+'[18]Obrazac S-M-F'!C14+'[19]Obrazac S-M-F'!C14+'[20]Obrazac S-M-F'!C14+'[21]Obrazac S-M-F'!C14+'[25]Obrazac S-M-F'!C14+'[22]Obrazac S-M-F'!C14+'[23]Obrazac S-M-F'!C14+'[24]Obrazac S-M-F'!C14+'[26]Obrazac S-M-F'!C14</f>
        <v>1</v>
      </c>
      <c r="D14" s="194">
        <f>'[15]Obrazac S-M-F'!D14+'[16]Obrazac S-M-F'!D14+'[17]Obrazac S-M-F'!D14+'[18]Obrazac S-M-F'!D14+'[19]Obrazac S-M-F'!D14+'[20]Obrazac S-M-F'!D14+'[21]Obrazac S-M-F'!D14+'[25]Obrazac S-M-F'!D14+'[22]Obrazac S-M-F'!D14+'[23]Obrazac S-M-F'!D14+'[24]Obrazac S-M-F'!D14+'[26]Obrazac S-M-F'!D14</f>
        <v>0</v>
      </c>
      <c r="E14" s="195" t="e">
        <f>#REF!+#REF!+#REF!+#REF!+#REF!+#REF!+#REF!+#REF!+#REF!+#REF!+#REF!+#REF!+#REF!+#REF!</f>
        <v>#REF!</v>
      </c>
      <c r="F14" s="195" t="e">
        <f>#REF!+#REF!+#REF!+#REF!+#REF!+#REF!+#REF!+#REF!+#REF!+#REF!+#REF!+#REF!+#REF!+#REF!</f>
        <v>#REF!</v>
      </c>
      <c r="G14" s="195" t="e">
        <f>#REF!+#REF!+#REF!+#REF!+#REF!+#REF!+#REF!+#REF!+#REF!+#REF!+#REF!+#REF!+#REF!+#REF!</f>
        <v>#REF!</v>
      </c>
      <c r="H14" s="196" t="e">
        <f>#REF!+#REF!+#REF!+#REF!+#REF!+#REF!+#REF!+#REF!+#REF!+#REF!+#REF!+#REF!+#REF!+#REF!</f>
        <v>#REF!</v>
      </c>
      <c r="I14" s="193">
        <f>'[15]Obrazac S-M-F'!I14+'[16]Obrazac S-M-F'!I14+'[17]Obrazac S-M-F'!I14+'[18]Obrazac S-M-F'!I14+'[19]Obrazac S-M-F'!I14+'[20]Obrazac S-M-F'!I14+'[21]Obrazac S-M-F'!I14+'[25]Obrazac S-M-F'!I14+'[22]Obrazac S-M-F'!I14+'[23]Obrazac S-M-F'!I14+'[24]Obrazac S-M-F'!I14+'[26]Obrazac S-M-F'!I14</f>
        <v>0</v>
      </c>
      <c r="J14" s="194">
        <f>'[15]Obrazac S-M-F'!J14+'[16]Obrazac S-M-F'!J14+'[17]Obrazac S-M-F'!J14+'[18]Obrazac S-M-F'!J14+'[19]Obrazac S-M-F'!J14+'[20]Obrazac S-M-F'!J14+'[21]Obrazac S-M-F'!J14+'[25]Obrazac S-M-F'!J14+'[22]Obrazac S-M-F'!J14+'[23]Obrazac S-M-F'!J14+'[24]Obrazac S-M-F'!J14+'[26]Obrazac S-M-F'!J14</f>
        <v>0</v>
      </c>
      <c r="K14" s="195" t="e">
        <f>#REF!+#REF!+#REF!+#REF!+#REF!+#REF!+#REF!+#REF!+#REF!+#REF!+#REF!+#REF!+#REF!+#REF!</f>
        <v>#REF!</v>
      </c>
      <c r="L14" s="195" t="e">
        <f>#REF!+#REF!+#REF!+#REF!+#REF!+#REF!+#REF!+#REF!+#REF!+#REF!+#REF!+#REF!+#REF!+#REF!</f>
        <v>#REF!</v>
      </c>
      <c r="M14" s="195" t="e">
        <f>#REF!+#REF!+#REF!+#REF!+#REF!+#REF!+#REF!+#REF!+#REF!+#REF!+#REF!+#REF!+#REF!+#REF!</f>
        <v>#REF!</v>
      </c>
      <c r="N14" s="196" t="e">
        <f>#REF!+#REF!+#REF!+#REF!+#REF!+#REF!+#REF!+#REF!+#REF!+#REF!+#REF!+#REF!+#REF!+#REF!</f>
        <v>#REF!</v>
      </c>
      <c r="O14" s="197">
        <f t="shared" si="0"/>
        <v>1</v>
      </c>
      <c r="P14" s="198">
        <f t="shared" si="0"/>
        <v>0</v>
      </c>
      <c r="Q14" s="13"/>
    </row>
    <row r="15" spans="1:17" ht="12.75" customHeight="1">
      <c r="A15" s="141" t="s">
        <v>15</v>
      </c>
      <c r="B15" s="199" t="s">
        <v>16</v>
      </c>
      <c r="C15" s="193">
        <f>'[15]Obrazac S-M-F'!C15+'[16]Obrazac S-M-F'!C15+'[17]Obrazac S-M-F'!C15+'[18]Obrazac S-M-F'!C15+'[19]Obrazac S-M-F'!C15+'[20]Obrazac S-M-F'!C15+'[21]Obrazac S-M-F'!C15+'[25]Obrazac S-M-F'!C15+'[22]Obrazac S-M-F'!C15+'[23]Obrazac S-M-F'!C15+'[24]Obrazac S-M-F'!C15+'[26]Obrazac S-M-F'!C15</f>
        <v>1</v>
      </c>
      <c r="D15" s="194">
        <f>'[15]Obrazac S-M-F'!D15+'[16]Obrazac S-M-F'!D15+'[17]Obrazac S-M-F'!D15+'[18]Obrazac S-M-F'!D15+'[19]Obrazac S-M-F'!D15+'[20]Obrazac S-M-F'!D15+'[21]Obrazac S-M-F'!D15+'[25]Obrazac S-M-F'!D15+'[22]Obrazac S-M-F'!D15+'[23]Obrazac S-M-F'!D15+'[24]Obrazac S-M-F'!D15+'[26]Obrazac S-M-F'!D15</f>
        <v>100</v>
      </c>
      <c r="E15" s="195" t="e">
        <f>#REF!+#REF!+#REF!+#REF!+#REF!+#REF!+#REF!+#REF!+#REF!+#REF!+#REF!+#REF!+#REF!+#REF!</f>
        <v>#REF!</v>
      </c>
      <c r="F15" s="195" t="e">
        <f>#REF!+#REF!+#REF!+#REF!+#REF!+#REF!+#REF!+#REF!+#REF!+#REF!+#REF!+#REF!+#REF!+#REF!</f>
        <v>#REF!</v>
      </c>
      <c r="G15" s="195" t="e">
        <f>#REF!+#REF!+#REF!+#REF!+#REF!+#REF!+#REF!+#REF!+#REF!+#REF!+#REF!+#REF!+#REF!+#REF!</f>
        <v>#REF!</v>
      </c>
      <c r="H15" s="196" t="e">
        <f>#REF!+#REF!+#REF!+#REF!+#REF!+#REF!+#REF!+#REF!+#REF!+#REF!+#REF!+#REF!+#REF!+#REF!</f>
        <v>#REF!</v>
      </c>
      <c r="I15" s="193">
        <f>'[15]Obrazac S-M-F'!I15+'[16]Obrazac S-M-F'!I15+'[17]Obrazac S-M-F'!I15+'[18]Obrazac S-M-F'!I15+'[19]Obrazac S-M-F'!I15+'[20]Obrazac S-M-F'!I15+'[21]Obrazac S-M-F'!I15+'[25]Obrazac S-M-F'!I15+'[22]Obrazac S-M-F'!I15+'[23]Obrazac S-M-F'!I15+'[24]Obrazac S-M-F'!I15+'[26]Obrazac S-M-F'!I15</f>
        <v>0</v>
      </c>
      <c r="J15" s="194">
        <f>'[15]Obrazac S-M-F'!J15+'[16]Obrazac S-M-F'!J15+'[17]Obrazac S-M-F'!J15+'[18]Obrazac S-M-F'!J15+'[19]Obrazac S-M-F'!J15+'[20]Obrazac S-M-F'!J15+'[21]Obrazac S-M-F'!J15+'[25]Obrazac S-M-F'!J15+'[22]Obrazac S-M-F'!J15+'[23]Obrazac S-M-F'!J15+'[24]Obrazac S-M-F'!J15+'[26]Obrazac S-M-F'!J15</f>
        <v>0</v>
      </c>
      <c r="K15" s="195" t="e">
        <f>#REF!+#REF!+#REF!+#REF!+#REF!+#REF!+#REF!+#REF!+#REF!+#REF!+#REF!+#REF!+#REF!+#REF!</f>
        <v>#REF!</v>
      </c>
      <c r="L15" s="195" t="e">
        <f>#REF!+#REF!+#REF!+#REF!+#REF!+#REF!+#REF!+#REF!+#REF!+#REF!+#REF!+#REF!+#REF!+#REF!</f>
        <v>#REF!</v>
      </c>
      <c r="M15" s="195" t="e">
        <f>#REF!+#REF!+#REF!+#REF!+#REF!+#REF!+#REF!+#REF!+#REF!+#REF!+#REF!+#REF!+#REF!+#REF!</f>
        <v>#REF!</v>
      </c>
      <c r="N15" s="196" t="e">
        <f>#REF!+#REF!+#REF!+#REF!+#REF!+#REF!+#REF!+#REF!+#REF!+#REF!+#REF!+#REF!+#REF!+#REF!</f>
        <v>#REF!</v>
      </c>
      <c r="O15" s="197">
        <f t="shared" si="0"/>
        <v>1</v>
      </c>
      <c r="P15" s="198">
        <f t="shared" si="0"/>
        <v>100</v>
      </c>
      <c r="Q15" s="13"/>
    </row>
    <row r="16" spans="1:17" ht="12.75" customHeight="1">
      <c r="A16" s="137" t="s">
        <v>17</v>
      </c>
      <c r="B16" s="199" t="s">
        <v>18</v>
      </c>
      <c r="C16" s="193">
        <f>'[15]Obrazac S-M-F'!C16+'[16]Obrazac S-M-F'!C16+'[17]Obrazac S-M-F'!C16+'[18]Obrazac S-M-F'!C16+'[19]Obrazac S-M-F'!C16+'[20]Obrazac S-M-F'!C16+'[21]Obrazac S-M-F'!C16+'[25]Obrazac S-M-F'!C16+'[22]Obrazac S-M-F'!C16+'[23]Obrazac S-M-F'!C16+'[24]Obrazac S-M-F'!C16+'[26]Obrazac S-M-F'!C16</f>
        <v>160</v>
      </c>
      <c r="D16" s="194">
        <f>'[15]Obrazac S-M-F'!D16+'[16]Obrazac S-M-F'!D16+'[17]Obrazac S-M-F'!D16+'[18]Obrazac S-M-F'!D16+'[19]Obrazac S-M-F'!D16+'[20]Obrazac S-M-F'!D16+'[21]Obrazac S-M-F'!D16+'[25]Obrazac S-M-F'!D16+'[22]Obrazac S-M-F'!D16+'[23]Obrazac S-M-F'!D16+'[24]Obrazac S-M-F'!D16+'[26]Obrazac S-M-F'!D16</f>
        <v>298485.68999999994</v>
      </c>
      <c r="E16" s="195" t="e">
        <f>#REF!+#REF!+#REF!+#REF!+#REF!+#REF!+#REF!+#REF!+#REF!+#REF!+#REF!+#REF!+#REF!+#REF!</f>
        <v>#REF!</v>
      </c>
      <c r="F16" s="195" t="e">
        <f>#REF!+#REF!+#REF!+#REF!+#REF!+#REF!+#REF!+#REF!+#REF!+#REF!+#REF!+#REF!+#REF!+#REF!</f>
        <v>#REF!</v>
      </c>
      <c r="G16" s="195" t="e">
        <f>#REF!+#REF!+#REF!+#REF!+#REF!+#REF!+#REF!+#REF!+#REF!+#REF!+#REF!+#REF!+#REF!+#REF!</f>
        <v>#REF!</v>
      </c>
      <c r="H16" s="196" t="e">
        <f>#REF!+#REF!+#REF!+#REF!+#REF!+#REF!+#REF!+#REF!+#REF!+#REF!+#REF!+#REF!+#REF!+#REF!</f>
        <v>#REF!</v>
      </c>
      <c r="I16" s="193">
        <f>'[15]Obrazac S-M-F'!I16+'[16]Obrazac S-M-F'!I16+'[17]Obrazac S-M-F'!I16+'[18]Obrazac S-M-F'!I16+'[19]Obrazac S-M-F'!I16+'[20]Obrazac S-M-F'!I16+'[21]Obrazac S-M-F'!I16+'[25]Obrazac S-M-F'!I16+'[22]Obrazac S-M-F'!I16+'[23]Obrazac S-M-F'!I16+'[24]Obrazac S-M-F'!I16+'[26]Obrazac S-M-F'!I16</f>
        <v>0</v>
      </c>
      <c r="J16" s="194">
        <f>'[15]Obrazac S-M-F'!J16+'[16]Obrazac S-M-F'!J16+'[17]Obrazac S-M-F'!J16+'[18]Obrazac S-M-F'!J16+'[19]Obrazac S-M-F'!J16+'[20]Obrazac S-M-F'!J16+'[21]Obrazac S-M-F'!J16+'[25]Obrazac S-M-F'!J16+'[22]Obrazac S-M-F'!J16+'[23]Obrazac S-M-F'!J16+'[24]Obrazac S-M-F'!J16+'[26]Obrazac S-M-F'!J16</f>
        <v>0</v>
      </c>
      <c r="K16" s="195" t="e">
        <f>#REF!+#REF!+#REF!+#REF!+#REF!+#REF!+#REF!+#REF!+#REF!+#REF!+#REF!+#REF!+#REF!+#REF!</f>
        <v>#REF!</v>
      </c>
      <c r="L16" s="195" t="e">
        <f>#REF!+#REF!+#REF!+#REF!+#REF!+#REF!+#REF!+#REF!+#REF!+#REF!+#REF!+#REF!+#REF!+#REF!</f>
        <v>#REF!</v>
      </c>
      <c r="M16" s="195" t="e">
        <f>#REF!+#REF!+#REF!+#REF!+#REF!+#REF!+#REF!+#REF!+#REF!+#REF!+#REF!+#REF!+#REF!+#REF!</f>
        <v>#REF!</v>
      </c>
      <c r="N16" s="196" t="e">
        <f>#REF!+#REF!+#REF!+#REF!+#REF!+#REF!+#REF!+#REF!+#REF!+#REF!+#REF!+#REF!+#REF!+#REF!</f>
        <v>#REF!</v>
      </c>
      <c r="O16" s="197">
        <f t="shared" si="0"/>
        <v>160</v>
      </c>
      <c r="P16" s="198">
        <f t="shared" si="0"/>
        <v>298485.68999999994</v>
      </c>
      <c r="Q16" s="13"/>
    </row>
    <row r="17" spans="1:17" ht="12.75" customHeight="1">
      <c r="A17" s="141" t="s">
        <v>19</v>
      </c>
      <c r="B17" s="199" t="s">
        <v>20</v>
      </c>
      <c r="C17" s="193">
        <f>'[15]Obrazac S-M-F'!C17+'[16]Obrazac S-M-F'!C17+'[17]Obrazac S-M-F'!C17+'[18]Obrazac S-M-F'!C17+'[19]Obrazac S-M-F'!C17+'[20]Obrazac S-M-F'!C17+'[21]Obrazac S-M-F'!C17+'[25]Obrazac S-M-F'!C17+'[22]Obrazac S-M-F'!C17+'[23]Obrazac S-M-F'!C17+'[24]Obrazac S-M-F'!C17+'[26]Obrazac S-M-F'!C17</f>
        <v>2313</v>
      </c>
      <c r="D17" s="194">
        <f>'[15]Obrazac S-M-F'!D17+'[16]Obrazac S-M-F'!D17+'[17]Obrazac S-M-F'!D17+'[18]Obrazac S-M-F'!D17+'[19]Obrazac S-M-F'!D17+'[20]Obrazac S-M-F'!D17+'[21]Obrazac S-M-F'!D17+'[25]Obrazac S-M-F'!D17+'[22]Obrazac S-M-F'!D17+'[23]Obrazac S-M-F'!D17+'[24]Obrazac S-M-F'!D17+'[26]Obrazac S-M-F'!D17</f>
        <v>21751205.698325906</v>
      </c>
      <c r="E17" s="195" t="e">
        <f>#REF!+#REF!+#REF!+#REF!+#REF!+#REF!+#REF!+#REF!+#REF!+#REF!+#REF!+#REF!+#REF!+#REF!</f>
        <v>#REF!</v>
      </c>
      <c r="F17" s="195" t="e">
        <f>#REF!+#REF!+#REF!+#REF!+#REF!+#REF!+#REF!+#REF!+#REF!+#REF!+#REF!+#REF!+#REF!+#REF!</f>
        <v>#REF!</v>
      </c>
      <c r="G17" s="195" t="e">
        <f>#REF!+#REF!+#REF!+#REF!+#REF!+#REF!+#REF!+#REF!+#REF!+#REF!+#REF!+#REF!+#REF!+#REF!</f>
        <v>#REF!</v>
      </c>
      <c r="H17" s="196" t="e">
        <f>#REF!+#REF!+#REF!+#REF!+#REF!+#REF!+#REF!+#REF!+#REF!+#REF!+#REF!+#REF!+#REF!+#REF!</f>
        <v>#REF!</v>
      </c>
      <c r="I17" s="193">
        <f>'[15]Obrazac S-M-F'!I17+'[16]Obrazac S-M-F'!I17+'[17]Obrazac S-M-F'!I17+'[18]Obrazac S-M-F'!I17+'[19]Obrazac S-M-F'!I17+'[20]Obrazac S-M-F'!I17+'[21]Obrazac S-M-F'!I17+'[25]Obrazac S-M-F'!I17+'[22]Obrazac S-M-F'!I17+'[23]Obrazac S-M-F'!I17+'[24]Obrazac S-M-F'!I17+'[26]Obrazac S-M-F'!I17</f>
        <v>197</v>
      </c>
      <c r="J17" s="194">
        <f>'[15]Obrazac S-M-F'!J17+'[16]Obrazac S-M-F'!J17+'[17]Obrazac S-M-F'!J17+'[18]Obrazac S-M-F'!J17+'[19]Obrazac S-M-F'!J17+'[20]Obrazac S-M-F'!J17+'[21]Obrazac S-M-F'!J17+'[25]Obrazac S-M-F'!J17+'[22]Obrazac S-M-F'!J17+'[23]Obrazac S-M-F'!J17+'[24]Obrazac S-M-F'!J17+'[26]Obrazac S-M-F'!J17</f>
        <v>958406.9931462071</v>
      </c>
      <c r="K17" s="195" t="e">
        <f>#REF!+#REF!+#REF!+#REF!+#REF!+#REF!+#REF!+#REF!+#REF!+#REF!+#REF!+#REF!+#REF!+#REF!</f>
        <v>#REF!</v>
      </c>
      <c r="L17" s="195" t="e">
        <f>#REF!+#REF!+#REF!+#REF!+#REF!+#REF!+#REF!+#REF!+#REF!+#REF!+#REF!+#REF!+#REF!+#REF!</f>
        <v>#REF!</v>
      </c>
      <c r="M17" s="195" t="e">
        <f>#REF!+#REF!+#REF!+#REF!+#REF!+#REF!+#REF!+#REF!+#REF!+#REF!+#REF!+#REF!+#REF!+#REF!</f>
        <v>#REF!</v>
      </c>
      <c r="N17" s="196" t="e">
        <f>#REF!+#REF!+#REF!+#REF!+#REF!+#REF!+#REF!+#REF!+#REF!+#REF!+#REF!+#REF!+#REF!+#REF!</f>
        <v>#REF!</v>
      </c>
      <c r="O17" s="197">
        <f t="shared" si="0"/>
        <v>2510</v>
      </c>
      <c r="P17" s="198">
        <f t="shared" si="0"/>
        <v>22709612.691472113</v>
      </c>
      <c r="Q17" s="13"/>
    </row>
    <row r="18" spans="1:17" ht="12.75" customHeight="1">
      <c r="A18" s="137" t="s">
        <v>21</v>
      </c>
      <c r="B18" s="199" t="s">
        <v>22</v>
      </c>
      <c r="C18" s="193">
        <f>'[15]Obrazac S-M-F'!C18+'[16]Obrazac S-M-F'!C18+'[17]Obrazac S-M-F'!C18+'[18]Obrazac S-M-F'!C18+'[19]Obrazac S-M-F'!C18+'[20]Obrazac S-M-F'!C18+'[21]Obrazac S-M-F'!C18+'[25]Obrazac S-M-F'!C18+'[22]Obrazac S-M-F'!C18+'[23]Obrazac S-M-F'!C18+'[24]Obrazac S-M-F'!C18+'[26]Obrazac S-M-F'!C18</f>
        <v>4080</v>
      </c>
      <c r="D18" s="194">
        <f>'[15]Obrazac S-M-F'!D18+'[16]Obrazac S-M-F'!D18+'[17]Obrazac S-M-F'!D18+'[18]Obrazac S-M-F'!D18+'[19]Obrazac S-M-F'!D18+'[20]Obrazac S-M-F'!D18+'[21]Obrazac S-M-F'!D18+'[25]Obrazac S-M-F'!D18+'[22]Obrazac S-M-F'!D18+'[23]Obrazac S-M-F'!D18+'[24]Obrazac S-M-F'!D18+'[26]Obrazac S-M-F'!D18</f>
        <v>7413151.928765768</v>
      </c>
      <c r="E18" s="195" t="e">
        <f>#REF!+#REF!+#REF!+#REF!+#REF!+#REF!+#REF!+#REF!+#REF!+#REF!+#REF!+#REF!+#REF!+#REF!</f>
        <v>#REF!</v>
      </c>
      <c r="F18" s="195" t="e">
        <f>#REF!+#REF!+#REF!+#REF!+#REF!+#REF!+#REF!+#REF!+#REF!+#REF!+#REF!+#REF!+#REF!+#REF!</f>
        <v>#REF!</v>
      </c>
      <c r="G18" s="195" t="e">
        <f>#REF!+#REF!+#REF!+#REF!+#REF!+#REF!+#REF!+#REF!+#REF!+#REF!+#REF!+#REF!+#REF!+#REF!</f>
        <v>#REF!</v>
      </c>
      <c r="H18" s="196" t="e">
        <f>#REF!+#REF!+#REF!+#REF!+#REF!+#REF!+#REF!+#REF!+#REF!+#REF!+#REF!+#REF!+#REF!+#REF!</f>
        <v>#REF!</v>
      </c>
      <c r="I18" s="193">
        <f>'[15]Obrazac S-M-F'!I18+'[16]Obrazac S-M-F'!I18+'[17]Obrazac S-M-F'!I18+'[18]Obrazac S-M-F'!I18+'[19]Obrazac S-M-F'!I18+'[20]Obrazac S-M-F'!I18+'[21]Obrazac S-M-F'!I18+'[25]Obrazac S-M-F'!I18+'[22]Obrazac S-M-F'!I18+'[23]Obrazac S-M-F'!I18+'[24]Obrazac S-M-F'!I18+'[26]Obrazac S-M-F'!I18</f>
        <v>213</v>
      </c>
      <c r="J18" s="194">
        <f>'[15]Obrazac S-M-F'!J18+'[16]Obrazac S-M-F'!J18+'[17]Obrazac S-M-F'!J18+'[18]Obrazac S-M-F'!J18+'[19]Obrazac S-M-F'!J18+'[20]Obrazac S-M-F'!J18+'[21]Obrazac S-M-F'!J18+'[25]Obrazac S-M-F'!J18+'[22]Obrazac S-M-F'!J18+'[23]Obrazac S-M-F'!J18+'[24]Obrazac S-M-F'!J18+'[26]Obrazac S-M-F'!J18</f>
        <v>672662.3466259792</v>
      </c>
      <c r="K18" s="195" t="e">
        <f>#REF!+#REF!+#REF!+#REF!+#REF!+#REF!+#REF!+#REF!+#REF!+#REF!+#REF!+#REF!+#REF!+#REF!</f>
        <v>#REF!</v>
      </c>
      <c r="L18" s="195" t="e">
        <f>#REF!+#REF!+#REF!+#REF!+#REF!+#REF!+#REF!+#REF!+#REF!+#REF!+#REF!+#REF!+#REF!+#REF!</f>
        <v>#REF!</v>
      </c>
      <c r="M18" s="195" t="e">
        <f>#REF!+#REF!+#REF!+#REF!+#REF!+#REF!+#REF!+#REF!+#REF!+#REF!+#REF!+#REF!+#REF!+#REF!</f>
        <v>#REF!</v>
      </c>
      <c r="N18" s="196" t="e">
        <f>#REF!+#REF!+#REF!+#REF!+#REF!+#REF!+#REF!+#REF!+#REF!+#REF!+#REF!+#REF!+#REF!+#REF!</f>
        <v>#REF!</v>
      </c>
      <c r="O18" s="197">
        <f t="shared" si="0"/>
        <v>4293</v>
      </c>
      <c r="P18" s="198">
        <f t="shared" si="0"/>
        <v>8085814.275391747</v>
      </c>
      <c r="Q18" s="13"/>
    </row>
    <row r="19" spans="1:17" ht="12.75" customHeight="1">
      <c r="A19" s="141" t="s">
        <v>23</v>
      </c>
      <c r="B19" s="199" t="s">
        <v>24</v>
      </c>
      <c r="C19" s="193">
        <f>'[15]Obrazac S-M-F'!C19+'[16]Obrazac S-M-F'!C19+'[17]Obrazac S-M-F'!C19+'[18]Obrazac S-M-F'!C19+'[19]Obrazac S-M-F'!C19+'[20]Obrazac S-M-F'!C19+'[21]Obrazac S-M-F'!C19+'[25]Obrazac S-M-F'!C19+'[22]Obrazac S-M-F'!C19+'[23]Obrazac S-M-F'!C19+'[24]Obrazac S-M-F'!C19+'[26]Obrazac S-M-F'!C19</f>
        <v>32646</v>
      </c>
      <c r="D19" s="194">
        <f>'[15]Obrazac S-M-F'!D19+'[16]Obrazac S-M-F'!D19+'[17]Obrazac S-M-F'!D19+'[18]Obrazac S-M-F'!D19+'[19]Obrazac S-M-F'!D19+'[20]Obrazac S-M-F'!D19+'[21]Obrazac S-M-F'!D19+'[25]Obrazac S-M-F'!D19+'[22]Obrazac S-M-F'!D19+'[23]Obrazac S-M-F'!D19+'[24]Obrazac S-M-F'!D19+'[26]Obrazac S-M-F'!D19</f>
        <v>96249204.97978789</v>
      </c>
      <c r="E19" s="195" t="e">
        <f>#REF!+#REF!+#REF!+#REF!+#REF!+#REF!+#REF!+#REF!+#REF!+#REF!+#REF!+#REF!+#REF!+#REF!</f>
        <v>#REF!</v>
      </c>
      <c r="F19" s="195" t="e">
        <f>#REF!+#REF!+#REF!+#REF!+#REF!+#REF!+#REF!+#REF!+#REF!+#REF!+#REF!+#REF!+#REF!+#REF!</f>
        <v>#REF!</v>
      </c>
      <c r="G19" s="195" t="e">
        <f>#REF!+#REF!+#REF!+#REF!+#REF!+#REF!+#REF!+#REF!+#REF!+#REF!+#REF!+#REF!+#REF!+#REF!</f>
        <v>#REF!</v>
      </c>
      <c r="H19" s="196" t="e">
        <f>#REF!+#REF!+#REF!+#REF!+#REF!+#REF!+#REF!+#REF!+#REF!+#REF!+#REF!+#REF!+#REF!+#REF!</f>
        <v>#REF!</v>
      </c>
      <c r="I19" s="193">
        <f>'[15]Obrazac S-M-F'!I19+'[16]Obrazac S-M-F'!I19+'[17]Obrazac S-M-F'!I19+'[18]Obrazac S-M-F'!I19+'[19]Obrazac S-M-F'!I19+'[20]Obrazac S-M-F'!I19+'[21]Obrazac S-M-F'!I19+'[25]Obrazac S-M-F'!I19+'[22]Obrazac S-M-F'!I19+'[23]Obrazac S-M-F'!I19+'[24]Obrazac S-M-F'!I19+'[26]Obrazac S-M-F'!I19</f>
        <v>1515</v>
      </c>
      <c r="J19" s="194">
        <f>'[15]Obrazac S-M-F'!J19+'[16]Obrazac S-M-F'!J19+'[17]Obrazac S-M-F'!J19+'[18]Obrazac S-M-F'!J19+'[19]Obrazac S-M-F'!J19+'[20]Obrazac S-M-F'!J19+'[21]Obrazac S-M-F'!J19+'[25]Obrazac S-M-F'!J19+'[22]Obrazac S-M-F'!J19+'[23]Obrazac S-M-F'!J19+'[24]Obrazac S-M-F'!J19+'[26]Obrazac S-M-F'!J19</f>
        <v>3419728.990595227</v>
      </c>
      <c r="K19" s="195" t="e">
        <f>#REF!+#REF!+#REF!+#REF!+#REF!+#REF!+#REF!+#REF!+#REF!+#REF!+#REF!+#REF!+#REF!+#REF!</f>
        <v>#REF!</v>
      </c>
      <c r="L19" s="195" t="e">
        <f>#REF!+#REF!+#REF!+#REF!+#REF!+#REF!+#REF!+#REF!+#REF!+#REF!+#REF!+#REF!+#REF!+#REF!</f>
        <v>#REF!</v>
      </c>
      <c r="M19" s="195" t="e">
        <f>#REF!+#REF!+#REF!+#REF!+#REF!+#REF!+#REF!+#REF!+#REF!+#REF!+#REF!+#REF!+#REF!+#REF!</f>
        <v>#REF!</v>
      </c>
      <c r="N19" s="196" t="e">
        <f>#REF!+#REF!+#REF!+#REF!+#REF!+#REF!+#REF!+#REF!+#REF!+#REF!+#REF!+#REF!+#REF!+#REF!</f>
        <v>#REF!</v>
      </c>
      <c r="O19" s="197">
        <f t="shared" si="0"/>
        <v>34161</v>
      </c>
      <c r="P19" s="198">
        <f t="shared" si="0"/>
        <v>99668933.97038311</v>
      </c>
      <c r="Q19" s="13"/>
    </row>
    <row r="20" spans="1:17" s="11" customFormat="1" ht="12.75" customHeight="1">
      <c r="A20" s="137" t="s">
        <v>25</v>
      </c>
      <c r="B20" s="199" t="s">
        <v>26</v>
      </c>
      <c r="C20" s="193">
        <f>'[15]Obrazac S-M-F'!C20+'[16]Obrazac S-M-F'!C20+'[17]Obrazac S-M-F'!C20+'[18]Obrazac S-M-F'!C20+'[19]Obrazac S-M-F'!C20+'[20]Obrazac S-M-F'!C20+'[21]Obrazac S-M-F'!C20+'[25]Obrazac S-M-F'!C20+'[22]Obrazac S-M-F'!C20+'[23]Obrazac S-M-F'!C20+'[24]Obrazac S-M-F'!C20+'[26]Obrazac S-M-F'!C20</f>
        <v>0</v>
      </c>
      <c r="D20" s="194">
        <f>'[15]Obrazac S-M-F'!D20+'[16]Obrazac S-M-F'!D20+'[17]Obrazac S-M-F'!D20+'[18]Obrazac S-M-F'!D20+'[19]Obrazac S-M-F'!D20+'[20]Obrazac S-M-F'!D20+'[21]Obrazac S-M-F'!D20+'[25]Obrazac S-M-F'!D20+'[22]Obrazac S-M-F'!D20+'[23]Obrazac S-M-F'!D20+'[24]Obrazac S-M-F'!D20+'[26]Obrazac S-M-F'!D20</f>
        <v>0</v>
      </c>
      <c r="E20" s="195" t="e">
        <f>#REF!+#REF!+#REF!+#REF!+#REF!+#REF!+#REF!+#REF!+#REF!+#REF!+#REF!+#REF!+#REF!+#REF!</f>
        <v>#REF!</v>
      </c>
      <c r="F20" s="195" t="e">
        <f>#REF!+#REF!+#REF!+#REF!+#REF!+#REF!+#REF!+#REF!+#REF!+#REF!+#REF!+#REF!+#REF!+#REF!</f>
        <v>#REF!</v>
      </c>
      <c r="G20" s="195" t="e">
        <f>#REF!+#REF!+#REF!+#REF!+#REF!+#REF!+#REF!+#REF!+#REF!+#REF!+#REF!+#REF!+#REF!+#REF!</f>
        <v>#REF!</v>
      </c>
      <c r="H20" s="196" t="e">
        <f>#REF!+#REF!+#REF!+#REF!+#REF!+#REF!+#REF!+#REF!+#REF!+#REF!+#REF!+#REF!+#REF!+#REF!</f>
        <v>#REF!</v>
      </c>
      <c r="I20" s="193">
        <f>'[15]Obrazac S-M-F'!I20+'[16]Obrazac S-M-F'!I20+'[17]Obrazac S-M-F'!I20+'[18]Obrazac S-M-F'!I20+'[19]Obrazac S-M-F'!I20+'[20]Obrazac S-M-F'!I20+'[21]Obrazac S-M-F'!I20+'[25]Obrazac S-M-F'!I20+'[22]Obrazac S-M-F'!I20+'[23]Obrazac S-M-F'!I20+'[24]Obrazac S-M-F'!I20+'[26]Obrazac S-M-F'!I20</f>
        <v>0</v>
      </c>
      <c r="J20" s="194">
        <f>'[15]Obrazac S-M-F'!J20+'[16]Obrazac S-M-F'!J20+'[17]Obrazac S-M-F'!J20+'[18]Obrazac S-M-F'!J20+'[19]Obrazac S-M-F'!J20+'[20]Obrazac S-M-F'!J20+'[21]Obrazac S-M-F'!J20+'[25]Obrazac S-M-F'!J20+'[22]Obrazac S-M-F'!J20+'[23]Obrazac S-M-F'!J20+'[24]Obrazac S-M-F'!J20+'[26]Obrazac S-M-F'!J20</f>
        <v>0</v>
      </c>
      <c r="K20" s="195" t="e">
        <f>#REF!+#REF!+#REF!+#REF!+#REF!+#REF!+#REF!+#REF!+#REF!+#REF!+#REF!+#REF!+#REF!+#REF!</f>
        <v>#REF!</v>
      </c>
      <c r="L20" s="195" t="e">
        <f>#REF!+#REF!+#REF!+#REF!+#REF!+#REF!+#REF!+#REF!+#REF!+#REF!+#REF!+#REF!+#REF!+#REF!</f>
        <v>#REF!</v>
      </c>
      <c r="M20" s="195" t="e">
        <f>#REF!+#REF!+#REF!+#REF!+#REF!+#REF!+#REF!+#REF!+#REF!+#REF!+#REF!+#REF!+#REF!+#REF!</f>
        <v>#REF!</v>
      </c>
      <c r="N20" s="196" t="e">
        <f>#REF!+#REF!+#REF!+#REF!+#REF!+#REF!+#REF!+#REF!+#REF!+#REF!+#REF!+#REF!+#REF!+#REF!</f>
        <v>#REF!</v>
      </c>
      <c r="O20" s="197">
        <f t="shared" si="0"/>
        <v>0</v>
      </c>
      <c r="P20" s="198">
        <f t="shared" si="0"/>
        <v>0</v>
      </c>
      <c r="Q20" s="188"/>
    </row>
    <row r="21" spans="1:17" ht="12.75" customHeight="1">
      <c r="A21" s="141" t="s">
        <v>27</v>
      </c>
      <c r="B21" s="199" t="s">
        <v>28</v>
      </c>
      <c r="C21" s="193">
        <f>'[15]Obrazac S-M-F'!C21+'[16]Obrazac S-M-F'!C21+'[17]Obrazac S-M-F'!C21+'[18]Obrazac S-M-F'!C21+'[19]Obrazac S-M-F'!C21+'[20]Obrazac S-M-F'!C21+'[21]Obrazac S-M-F'!C21+'[25]Obrazac S-M-F'!C21+'[22]Obrazac S-M-F'!C21+'[23]Obrazac S-M-F'!C21+'[24]Obrazac S-M-F'!C21+'[26]Obrazac S-M-F'!C21</f>
        <v>0</v>
      </c>
      <c r="D21" s="194">
        <f>'[15]Obrazac S-M-F'!D21+'[16]Obrazac S-M-F'!D21+'[17]Obrazac S-M-F'!D21+'[18]Obrazac S-M-F'!D21+'[19]Obrazac S-M-F'!D21+'[20]Obrazac S-M-F'!D21+'[21]Obrazac S-M-F'!D21+'[25]Obrazac S-M-F'!D21+'[22]Obrazac S-M-F'!D21+'[23]Obrazac S-M-F'!D21+'[24]Obrazac S-M-F'!D21+'[26]Obrazac S-M-F'!D21</f>
        <v>0</v>
      </c>
      <c r="E21" s="195" t="e">
        <f>#REF!+#REF!+#REF!+#REF!+#REF!+#REF!+#REF!+#REF!+#REF!+#REF!+#REF!+#REF!+#REF!+#REF!</f>
        <v>#REF!</v>
      </c>
      <c r="F21" s="195" t="e">
        <f>#REF!+#REF!+#REF!+#REF!+#REF!+#REF!+#REF!+#REF!+#REF!+#REF!+#REF!+#REF!+#REF!+#REF!</f>
        <v>#REF!</v>
      </c>
      <c r="G21" s="195" t="e">
        <f>#REF!+#REF!+#REF!+#REF!+#REF!+#REF!+#REF!+#REF!+#REF!+#REF!+#REF!+#REF!+#REF!+#REF!</f>
        <v>#REF!</v>
      </c>
      <c r="H21" s="196" t="e">
        <f>#REF!+#REF!+#REF!+#REF!+#REF!+#REF!+#REF!+#REF!+#REF!+#REF!+#REF!+#REF!+#REF!+#REF!</f>
        <v>#REF!</v>
      </c>
      <c r="I21" s="193">
        <f>'[15]Obrazac S-M-F'!I21+'[16]Obrazac S-M-F'!I21+'[17]Obrazac S-M-F'!I21+'[18]Obrazac S-M-F'!I21+'[19]Obrazac S-M-F'!I21+'[20]Obrazac S-M-F'!I21+'[21]Obrazac S-M-F'!I21+'[25]Obrazac S-M-F'!I21+'[22]Obrazac S-M-F'!I21+'[23]Obrazac S-M-F'!I21+'[24]Obrazac S-M-F'!I21+'[26]Obrazac S-M-F'!I21</f>
        <v>0</v>
      </c>
      <c r="J21" s="194">
        <f>'[15]Obrazac S-M-F'!J21+'[16]Obrazac S-M-F'!J21+'[17]Obrazac S-M-F'!J21+'[18]Obrazac S-M-F'!J21+'[19]Obrazac S-M-F'!J21+'[20]Obrazac S-M-F'!J21+'[21]Obrazac S-M-F'!J21+'[25]Obrazac S-M-F'!J21+'[22]Obrazac S-M-F'!J21+'[23]Obrazac S-M-F'!J21+'[24]Obrazac S-M-F'!J21+'[26]Obrazac S-M-F'!J21</f>
        <v>0</v>
      </c>
      <c r="K21" s="195" t="e">
        <f>#REF!+#REF!+#REF!+#REF!+#REF!+#REF!+#REF!+#REF!+#REF!+#REF!+#REF!+#REF!+#REF!+#REF!</f>
        <v>#REF!</v>
      </c>
      <c r="L21" s="195" t="e">
        <f>#REF!+#REF!+#REF!+#REF!+#REF!+#REF!+#REF!+#REF!+#REF!+#REF!+#REF!+#REF!+#REF!+#REF!</f>
        <v>#REF!</v>
      </c>
      <c r="M21" s="195" t="e">
        <f>#REF!+#REF!+#REF!+#REF!+#REF!+#REF!+#REF!+#REF!+#REF!+#REF!+#REF!+#REF!+#REF!+#REF!</f>
        <v>#REF!</v>
      </c>
      <c r="N21" s="196" t="e">
        <f>#REF!+#REF!+#REF!+#REF!+#REF!+#REF!+#REF!+#REF!+#REF!+#REF!+#REF!+#REF!+#REF!+#REF!</f>
        <v>#REF!</v>
      </c>
      <c r="O21" s="197">
        <f t="shared" si="0"/>
        <v>0</v>
      </c>
      <c r="P21" s="198">
        <f t="shared" si="0"/>
        <v>0</v>
      </c>
      <c r="Q21" s="13"/>
    </row>
    <row r="22" spans="1:17" ht="12.75" customHeight="1">
      <c r="A22" s="137" t="s">
        <v>29</v>
      </c>
      <c r="B22" s="199" t="s">
        <v>30</v>
      </c>
      <c r="C22" s="193">
        <f>'[15]Obrazac S-M-F'!C22+'[16]Obrazac S-M-F'!C22+'[17]Obrazac S-M-F'!C22+'[18]Obrazac S-M-F'!C22+'[19]Obrazac S-M-F'!C22+'[20]Obrazac S-M-F'!C22+'[21]Obrazac S-M-F'!C22+'[25]Obrazac S-M-F'!C22+'[22]Obrazac S-M-F'!C22+'[23]Obrazac S-M-F'!C22+'[24]Obrazac S-M-F'!C22+'[26]Obrazac S-M-F'!C22</f>
        <v>794</v>
      </c>
      <c r="D22" s="194">
        <f>'[15]Obrazac S-M-F'!D22+'[16]Obrazac S-M-F'!D22+'[17]Obrazac S-M-F'!D22+'[18]Obrazac S-M-F'!D22+'[19]Obrazac S-M-F'!D22+'[20]Obrazac S-M-F'!D22+'[21]Obrazac S-M-F'!D22+'[25]Obrazac S-M-F'!D22+'[22]Obrazac S-M-F'!D22+'[23]Obrazac S-M-F'!D22+'[24]Obrazac S-M-F'!D22+'[26]Obrazac S-M-F'!D22</f>
        <v>1916745.8895433857</v>
      </c>
      <c r="E22" s="195" t="e">
        <f>#REF!+#REF!+#REF!+#REF!+#REF!+#REF!+#REF!+#REF!+#REF!+#REF!+#REF!+#REF!+#REF!+#REF!</f>
        <v>#REF!</v>
      </c>
      <c r="F22" s="195" t="e">
        <f>#REF!+#REF!+#REF!+#REF!+#REF!+#REF!+#REF!+#REF!+#REF!+#REF!+#REF!+#REF!+#REF!+#REF!</f>
        <v>#REF!</v>
      </c>
      <c r="G22" s="195" t="e">
        <f>#REF!+#REF!+#REF!+#REF!+#REF!+#REF!+#REF!+#REF!+#REF!+#REF!+#REF!+#REF!+#REF!+#REF!</f>
        <v>#REF!</v>
      </c>
      <c r="H22" s="196" t="e">
        <f>#REF!+#REF!+#REF!+#REF!+#REF!+#REF!+#REF!+#REF!+#REF!+#REF!+#REF!+#REF!+#REF!+#REF!</f>
        <v>#REF!</v>
      </c>
      <c r="I22" s="193">
        <f>'[15]Obrazac S-M-F'!I22+'[16]Obrazac S-M-F'!I22+'[17]Obrazac S-M-F'!I22+'[18]Obrazac S-M-F'!I22+'[19]Obrazac S-M-F'!I22+'[20]Obrazac S-M-F'!I22+'[21]Obrazac S-M-F'!I22+'[25]Obrazac S-M-F'!I22+'[22]Obrazac S-M-F'!I22+'[23]Obrazac S-M-F'!I22+'[24]Obrazac S-M-F'!I22+'[26]Obrazac S-M-F'!I22</f>
        <v>9</v>
      </c>
      <c r="J22" s="194">
        <f>'[15]Obrazac S-M-F'!J22+'[16]Obrazac S-M-F'!J22+'[17]Obrazac S-M-F'!J22+'[18]Obrazac S-M-F'!J22+'[19]Obrazac S-M-F'!J22+'[20]Obrazac S-M-F'!J22+'[21]Obrazac S-M-F'!J22+'[25]Obrazac S-M-F'!J22+'[22]Obrazac S-M-F'!J22+'[23]Obrazac S-M-F'!J22+'[24]Obrazac S-M-F'!J22+'[26]Obrazac S-M-F'!J22</f>
        <v>77514.8448827111</v>
      </c>
      <c r="K22" s="195" t="e">
        <f>#REF!+#REF!+#REF!+#REF!+#REF!+#REF!+#REF!+#REF!+#REF!+#REF!+#REF!+#REF!+#REF!+#REF!</f>
        <v>#REF!</v>
      </c>
      <c r="L22" s="195" t="e">
        <f>#REF!+#REF!+#REF!+#REF!+#REF!+#REF!+#REF!+#REF!+#REF!+#REF!+#REF!+#REF!+#REF!+#REF!</f>
        <v>#REF!</v>
      </c>
      <c r="M22" s="195" t="e">
        <f>#REF!+#REF!+#REF!+#REF!+#REF!+#REF!+#REF!+#REF!+#REF!+#REF!+#REF!+#REF!+#REF!+#REF!</f>
        <v>#REF!</v>
      </c>
      <c r="N22" s="196" t="e">
        <f>#REF!+#REF!+#REF!+#REF!+#REF!+#REF!+#REF!+#REF!+#REF!+#REF!+#REF!+#REF!+#REF!+#REF!</f>
        <v>#REF!</v>
      </c>
      <c r="O22" s="197">
        <f t="shared" si="0"/>
        <v>803</v>
      </c>
      <c r="P22" s="198">
        <f t="shared" si="0"/>
        <v>1994260.7344260968</v>
      </c>
      <c r="Q22" s="13"/>
    </row>
    <row r="23" spans="1:17" ht="12.75" customHeight="1">
      <c r="A23" s="141" t="s">
        <v>31</v>
      </c>
      <c r="B23" s="199" t="s">
        <v>32</v>
      </c>
      <c r="C23" s="193">
        <f>'[15]Obrazac S-M-F'!C23+'[16]Obrazac S-M-F'!C23+'[17]Obrazac S-M-F'!C23+'[18]Obrazac S-M-F'!C23+'[19]Obrazac S-M-F'!C23+'[20]Obrazac S-M-F'!C23+'[21]Obrazac S-M-F'!C23+'[25]Obrazac S-M-F'!C23+'[22]Obrazac S-M-F'!C23+'[23]Obrazac S-M-F'!C23+'[24]Obrazac S-M-F'!C23+'[26]Obrazac S-M-F'!C23</f>
        <v>108</v>
      </c>
      <c r="D23" s="194">
        <f>'[15]Obrazac S-M-F'!D23+'[16]Obrazac S-M-F'!D23+'[17]Obrazac S-M-F'!D23+'[18]Obrazac S-M-F'!D23+'[19]Obrazac S-M-F'!D23+'[20]Obrazac S-M-F'!D23+'[21]Obrazac S-M-F'!D23+'[25]Obrazac S-M-F'!D23+'[22]Obrazac S-M-F'!D23+'[23]Obrazac S-M-F'!D23+'[24]Obrazac S-M-F'!D23+'[26]Obrazac S-M-F'!D23</f>
        <v>504729.80000000005</v>
      </c>
      <c r="E23" s="195" t="e">
        <f>#REF!+#REF!+#REF!+#REF!+#REF!+#REF!+#REF!+#REF!+#REF!+#REF!+#REF!+#REF!+#REF!+#REF!</f>
        <v>#REF!</v>
      </c>
      <c r="F23" s="195" t="e">
        <f>#REF!+#REF!+#REF!+#REF!+#REF!+#REF!+#REF!+#REF!+#REF!+#REF!+#REF!+#REF!+#REF!+#REF!</f>
        <v>#REF!</v>
      </c>
      <c r="G23" s="195" t="e">
        <f>#REF!+#REF!+#REF!+#REF!+#REF!+#REF!+#REF!+#REF!+#REF!+#REF!+#REF!+#REF!+#REF!+#REF!</f>
        <v>#REF!</v>
      </c>
      <c r="H23" s="196" t="e">
        <f>#REF!+#REF!+#REF!+#REF!+#REF!+#REF!+#REF!+#REF!+#REF!+#REF!+#REF!+#REF!+#REF!+#REF!</f>
        <v>#REF!</v>
      </c>
      <c r="I23" s="193">
        <f>'[15]Obrazac S-M-F'!I23+'[16]Obrazac S-M-F'!I23+'[17]Obrazac S-M-F'!I23+'[18]Obrazac S-M-F'!I23+'[19]Obrazac S-M-F'!I23+'[20]Obrazac S-M-F'!I23+'[21]Obrazac S-M-F'!I23+'[25]Obrazac S-M-F'!I23+'[22]Obrazac S-M-F'!I23+'[23]Obrazac S-M-F'!I23+'[24]Obrazac S-M-F'!I23+'[26]Obrazac S-M-F'!I23</f>
        <v>0</v>
      </c>
      <c r="J23" s="194">
        <f>'[15]Obrazac S-M-F'!J23+'[16]Obrazac S-M-F'!J23+'[17]Obrazac S-M-F'!J23+'[18]Obrazac S-M-F'!J23+'[19]Obrazac S-M-F'!J23+'[20]Obrazac S-M-F'!J23+'[21]Obrazac S-M-F'!J23+'[25]Obrazac S-M-F'!J23+'[22]Obrazac S-M-F'!J23+'[23]Obrazac S-M-F'!J23+'[24]Obrazac S-M-F'!J23+'[26]Obrazac S-M-F'!J23</f>
        <v>0</v>
      </c>
      <c r="K23" s="195" t="e">
        <f>#REF!+#REF!+#REF!+#REF!+#REF!+#REF!+#REF!+#REF!+#REF!+#REF!+#REF!+#REF!+#REF!+#REF!</f>
        <v>#REF!</v>
      </c>
      <c r="L23" s="195" t="e">
        <f>#REF!+#REF!+#REF!+#REF!+#REF!+#REF!+#REF!+#REF!+#REF!+#REF!+#REF!+#REF!+#REF!+#REF!</f>
        <v>#REF!</v>
      </c>
      <c r="M23" s="195" t="e">
        <f>#REF!+#REF!+#REF!+#REF!+#REF!+#REF!+#REF!+#REF!+#REF!+#REF!+#REF!+#REF!+#REF!+#REF!</f>
        <v>#REF!</v>
      </c>
      <c r="N23" s="196" t="e">
        <f>#REF!+#REF!+#REF!+#REF!+#REF!+#REF!+#REF!+#REF!+#REF!+#REF!+#REF!+#REF!+#REF!+#REF!</f>
        <v>#REF!</v>
      </c>
      <c r="O23" s="197">
        <f t="shared" si="0"/>
        <v>108</v>
      </c>
      <c r="P23" s="198">
        <f t="shared" si="0"/>
        <v>504729.80000000005</v>
      </c>
      <c r="Q23" s="13"/>
    </row>
    <row r="24" spans="1:17" ht="12.75" customHeight="1">
      <c r="A24" s="137" t="s">
        <v>33</v>
      </c>
      <c r="B24" s="199" t="s">
        <v>34</v>
      </c>
      <c r="C24" s="193">
        <f>'[15]Obrazac S-M-F'!C24+'[16]Obrazac S-M-F'!C24+'[17]Obrazac S-M-F'!C24+'[18]Obrazac S-M-F'!C24+'[19]Obrazac S-M-F'!C24+'[20]Obrazac S-M-F'!C24+'[21]Obrazac S-M-F'!C24+'[25]Obrazac S-M-F'!C24+'[22]Obrazac S-M-F'!C24+'[23]Obrazac S-M-F'!C24+'[24]Obrazac S-M-F'!C24+'[26]Obrazac S-M-F'!C24</f>
        <v>20</v>
      </c>
      <c r="D24" s="194">
        <f>'[15]Obrazac S-M-F'!D24+'[16]Obrazac S-M-F'!D24+'[17]Obrazac S-M-F'!D24+'[18]Obrazac S-M-F'!D24+'[19]Obrazac S-M-F'!D24+'[20]Obrazac S-M-F'!D24+'[21]Obrazac S-M-F'!D24+'[25]Obrazac S-M-F'!D24+'[22]Obrazac S-M-F'!D24+'[23]Obrazac S-M-F'!D24+'[24]Obrazac S-M-F'!D24+'[26]Obrazac S-M-F'!D24</f>
        <v>67084.87</v>
      </c>
      <c r="E24" s="195" t="e">
        <f>#REF!+#REF!+#REF!+#REF!+#REF!+#REF!+#REF!+#REF!+#REF!+#REF!+#REF!+#REF!+#REF!+#REF!</f>
        <v>#REF!</v>
      </c>
      <c r="F24" s="195" t="e">
        <f>#REF!+#REF!+#REF!+#REF!+#REF!+#REF!+#REF!+#REF!+#REF!+#REF!+#REF!+#REF!+#REF!+#REF!</f>
        <v>#REF!</v>
      </c>
      <c r="G24" s="195" t="e">
        <f>#REF!+#REF!+#REF!+#REF!+#REF!+#REF!+#REF!+#REF!+#REF!+#REF!+#REF!+#REF!+#REF!+#REF!</f>
        <v>#REF!</v>
      </c>
      <c r="H24" s="196" t="e">
        <f>#REF!+#REF!+#REF!+#REF!+#REF!+#REF!+#REF!+#REF!+#REF!+#REF!+#REF!+#REF!+#REF!+#REF!</f>
        <v>#REF!</v>
      </c>
      <c r="I24" s="193">
        <f>'[15]Obrazac S-M-F'!I24+'[16]Obrazac S-M-F'!I24+'[17]Obrazac S-M-F'!I24+'[18]Obrazac S-M-F'!I24+'[19]Obrazac S-M-F'!I24+'[20]Obrazac S-M-F'!I24+'[21]Obrazac S-M-F'!I24+'[25]Obrazac S-M-F'!I24+'[22]Obrazac S-M-F'!I24+'[23]Obrazac S-M-F'!I24+'[24]Obrazac S-M-F'!I24+'[26]Obrazac S-M-F'!I24</f>
        <v>0</v>
      </c>
      <c r="J24" s="194">
        <f>'[15]Obrazac S-M-F'!J24+'[16]Obrazac S-M-F'!J24+'[17]Obrazac S-M-F'!J24+'[18]Obrazac S-M-F'!J24+'[19]Obrazac S-M-F'!J24+'[20]Obrazac S-M-F'!J24+'[21]Obrazac S-M-F'!J24+'[25]Obrazac S-M-F'!J24+'[22]Obrazac S-M-F'!J24+'[23]Obrazac S-M-F'!J24+'[24]Obrazac S-M-F'!J24+'[26]Obrazac S-M-F'!J24</f>
        <v>0</v>
      </c>
      <c r="K24" s="195" t="e">
        <f>#REF!+#REF!+#REF!+#REF!+#REF!+#REF!+#REF!+#REF!+#REF!+#REF!+#REF!+#REF!+#REF!+#REF!</f>
        <v>#REF!</v>
      </c>
      <c r="L24" s="195" t="e">
        <f>#REF!+#REF!+#REF!+#REF!+#REF!+#REF!+#REF!+#REF!+#REF!+#REF!+#REF!+#REF!+#REF!+#REF!</f>
        <v>#REF!</v>
      </c>
      <c r="M24" s="195" t="e">
        <f>#REF!+#REF!+#REF!+#REF!+#REF!+#REF!+#REF!+#REF!+#REF!+#REF!+#REF!+#REF!+#REF!+#REF!</f>
        <v>#REF!</v>
      </c>
      <c r="N24" s="196" t="e">
        <f>#REF!+#REF!+#REF!+#REF!+#REF!+#REF!+#REF!+#REF!+#REF!+#REF!+#REF!+#REF!+#REF!+#REF!</f>
        <v>#REF!</v>
      </c>
      <c r="O24" s="197">
        <f t="shared" si="0"/>
        <v>20</v>
      </c>
      <c r="P24" s="198">
        <f t="shared" si="0"/>
        <v>67084.87</v>
      </c>
      <c r="Q24" s="13"/>
    </row>
    <row r="25" spans="1:17" ht="12.75" customHeight="1">
      <c r="A25" s="141" t="s">
        <v>35</v>
      </c>
      <c r="B25" s="199" t="s">
        <v>36</v>
      </c>
      <c r="C25" s="193">
        <f>'[15]Obrazac S-M-F'!C25+'[16]Obrazac S-M-F'!C25+'[17]Obrazac S-M-F'!C25+'[18]Obrazac S-M-F'!C25+'[19]Obrazac S-M-F'!C25+'[20]Obrazac S-M-F'!C25+'[21]Obrazac S-M-F'!C25+'[25]Obrazac S-M-F'!C25+'[22]Obrazac S-M-F'!C25+'[23]Obrazac S-M-F'!C25+'[24]Obrazac S-M-F'!C25+'[26]Obrazac S-M-F'!C25</f>
        <v>59</v>
      </c>
      <c r="D25" s="194">
        <f>'[15]Obrazac S-M-F'!D25+'[16]Obrazac S-M-F'!D25+'[17]Obrazac S-M-F'!D25+'[18]Obrazac S-M-F'!D25+'[19]Obrazac S-M-F'!D25+'[20]Obrazac S-M-F'!D25+'[21]Obrazac S-M-F'!D25+'[25]Obrazac S-M-F'!D25+'[22]Obrazac S-M-F'!D25+'[23]Obrazac S-M-F'!D25+'[24]Obrazac S-M-F'!D25+'[26]Obrazac S-M-F'!D25</f>
        <v>372909.69688079803</v>
      </c>
      <c r="E25" s="195" t="e">
        <f>#REF!+#REF!+#REF!+#REF!+#REF!+#REF!+#REF!+#REF!+#REF!+#REF!+#REF!+#REF!+#REF!+#REF!</f>
        <v>#REF!</v>
      </c>
      <c r="F25" s="195" t="e">
        <f>#REF!+#REF!+#REF!+#REF!+#REF!+#REF!+#REF!+#REF!+#REF!+#REF!+#REF!+#REF!+#REF!+#REF!</f>
        <v>#REF!</v>
      </c>
      <c r="G25" s="195" t="e">
        <f>#REF!+#REF!+#REF!+#REF!+#REF!+#REF!+#REF!+#REF!+#REF!+#REF!+#REF!+#REF!+#REF!+#REF!</f>
        <v>#REF!</v>
      </c>
      <c r="H25" s="196" t="e">
        <f>#REF!+#REF!+#REF!+#REF!+#REF!+#REF!+#REF!+#REF!+#REF!+#REF!+#REF!+#REF!+#REF!+#REF!</f>
        <v>#REF!</v>
      </c>
      <c r="I25" s="193">
        <f>'[15]Obrazac S-M-F'!I25+'[16]Obrazac S-M-F'!I25+'[17]Obrazac S-M-F'!I25+'[18]Obrazac S-M-F'!I25+'[19]Obrazac S-M-F'!I25+'[20]Obrazac S-M-F'!I25+'[21]Obrazac S-M-F'!I25+'[25]Obrazac S-M-F'!I25+'[22]Obrazac S-M-F'!I25+'[23]Obrazac S-M-F'!I25+'[24]Obrazac S-M-F'!I25+'[26]Obrazac S-M-F'!I25</f>
        <v>0</v>
      </c>
      <c r="J25" s="194">
        <f>'[15]Obrazac S-M-F'!J25+'[16]Obrazac S-M-F'!J25+'[17]Obrazac S-M-F'!J25+'[18]Obrazac S-M-F'!J25+'[19]Obrazac S-M-F'!J25+'[20]Obrazac S-M-F'!J25+'[21]Obrazac S-M-F'!J25+'[25]Obrazac S-M-F'!J25+'[22]Obrazac S-M-F'!J25+'[23]Obrazac S-M-F'!J25+'[24]Obrazac S-M-F'!J25+'[26]Obrazac S-M-F'!J25</f>
        <v>0</v>
      </c>
      <c r="K25" s="195" t="e">
        <f>#REF!+#REF!+#REF!+#REF!+#REF!+#REF!+#REF!+#REF!+#REF!+#REF!+#REF!+#REF!+#REF!+#REF!</f>
        <v>#REF!</v>
      </c>
      <c r="L25" s="195" t="e">
        <f>#REF!+#REF!+#REF!+#REF!+#REF!+#REF!+#REF!+#REF!+#REF!+#REF!+#REF!+#REF!+#REF!+#REF!</f>
        <v>#REF!</v>
      </c>
      <c r="M25" s="195" t="e">
        <f>#REF!+#REF!+#REF!+#REF!+#REF!+#REF!+#REF!+#REF!+#REF!+#REF!+#REF!+#REF!+#REF!+#REF!</f>
        <v>#REF!</v>
      </c>
      <c r="N25" s="196" t="e">
        <f>#REF!+#REF!+#REF!+#REF!+#REF!+#REF!+#REF!+#REF!+#REF!+#REF!+#REF!+#REF!+#REF!+#REF!</f>
        <v>#REF!</v>
      </c>
      <c r="O25" s="197">
        <f t="shared" si="0"/>
        <v>59</v>
      </c>
      <c r="P25" s="198">
        <f t="shared" si="0"/>
        <v>372909.69688079803</v>
      </c>
      <c r="Q25" s="13"/>
    </row>
    <row r="26" spans="1:17" ht="12.75" customHeight="1">
      <c r="A26" s="137" t="s">
        <v>37</v>
      </c>
      <c r="B26" s="199" t="s">
        <v>38</v>
      </c>
      <c r="C26" s="193">
        <f>'[15]Obrazac S-M-F'!C26+'[16]Obrazac S-M-F'!C26+'[17]Obrazac S-M-F'!C26+'[18]Obrazac S-M-F'!C26+'[19]Obrazac S-M-F'!C26+'[20]Obrazac S-M-F'!C26+'[21]Obrazac S-M-F'!C26+'[25]Obrazac S-M-F'!C26+'[22]Obrazac S-M-F'!C26+'[23]Obrazac S-M-F'!C26+'[24]Obrazac S-M-F'!C26+'[26]Obrazac S-M-F'!C26</f>
        <v>1</v>
      </c>
      <c r="D26" s="194">
        <f>'[15]Obrazac S-M-F'!D26+'[16]Obrazac S-M-F'!D26+'[17]Obrazac S-M-F'!D26+'[18]Obrazac S-M-F'!D26+'[19]Obrazac S-M-F'!D26+'[20]Obrazac S-M-F'!D26+'[21]Obrazac S-M-F'!D26+'[25]Obrazac S-M-F'!D26+'[22]Obrazac S-M-F'!D26+'[23]Obrazac S-M-F'!D26+'[24]Obrazac S-M-F'!D26+'[26]Obrazac S-M-F'!D26</f>
        <v>0</v>
      </c>
      <c r="E26" s="195" t="e">
        <f>#REF!+#REF!+#REF!+#REF!+#REF!+#REF!+#REF!+#REF!+#REF!+#REF!+#REF!+#REF!+#REF!+#REF!</f>
        <v>#REF!</v>
      </c>
      <c r="F26" s="195" t="e">
        <f>#REF!+#REF!+#REF!+#REF!+#REF!+#REF!+#REF!+#REF!+#REF!+#REF!+#REF!+#REF!+#REF!+#REF!</f>
        <v>#REF!</v>
      </c>
      <c r="G26" s="195" t="e">
        <f>#REF!+#REF!+#REF!+#REF!+#REF!+#REF!+#REF!+#REF!+#REF!+#REF!+#REF!+#REF!+#REF!+#REF!</f>
        <v>#REF!</v>
      </c>
      <c r="H26" s="196" t="e">
        <f>#REF!+#REF!+#REF!+#REF!+#REF!+#REF!+#REF!+#REF!+#REF!+#REF!+#REF!+#REF!+#REF!+#REF!</f>
        <v>#REF!</v>
      </c>
      <c r="I26" s="193">
        <f>'[15]Obrazac S-M-F'!I26+'[16]Obrazac S-M-F'!I26+'[17]Obrazac S-M-F'!I26+'[18]Obrazac S-M-F'!I26+'[19]Obrazac S-M-F'!I26+'[20]Obrazac S-M-F'!I26+'[21]Obrazac S-M-F'!I26+'[25]Obrazac S-M-F'!I26+'[22]Obrazac S-M-F'!I26+'[23]Obrazac S-M-F'!I26+'[24]Obrazac S-M-F'!I26+'[26]Obrazac S-M-F'!I26</f>
        <v>0</v>
      </c>
      <c r="J26" s="194">
        <f>'[15]Obrazac S-M-F'!J26+'[16]Obrazac S-M-F'!J26+'[17]Obrazac S-M-F'!J26+'[18]Obrazac S-M-F'!J26+'[19]Obrazac S-M-F'!J26+'[20]Obrazac S-M-F'!J26+'[21]Obrazac S-M-F'!J26+'[25]Obrazac S-M-F'!J26+'[22]Obrazac S-M-F'!J26+'[23]Obrazac S-M-F'!J26+'[24]Obrazac S-M-F'!J26+'[26]Obrazac S-M-F'!J26</f>
        <v>0</v>
      </c>
      <c r="K26" s="195" t="e">
        <f>#REF!+#REF!+#REF!+#REF!+#REF!+#REF!+#REF!+#REF!+#REF!+#REF!+#REF!+#REF!+#REF!+#REF!</f>
        <v>#REF!</v>
      </c>
      <c r="L26" s="195" t="e">
        <f>#REF!+#REF!+#REF!+#REF!+#REF!+#REF!+#REF!+#REF!+#REF!+#REF!+#REF!+#REF!+#REF!+#REF!</f>
        <v>#REF!</v>
      </c>
      <c r="M26" s="195" t="e">
        <f>#REF!+#REF!+#REF!+#REF!+#REF!+#REF!+#REF!+#REF!+#REF!+#REF!+#REF!+#REF!+#REF!+#REF!</f>
        <v>#REF!</v>
      </c>
      <c r="N26" s="196" t="e">
        <f>#REF!+#REF!+#REF!+#REF!+#REF!+#REF!+#REF!+#REF!+#REF!+#REF!+#REF!+#REF!+#REF!+#REF!</f>
        <v>#REF!</v>
      </c>
      <c r="O26" s="197">
        <f t="shared" si="0"/>
        <v>1</v>
      </c>
      <c r="P26" s="198">
        <f t="shared" si="0"/>
        <v>0</v>
      </c>
      <c r="Q26" s="13"/>
    </row>
    <row r="27" spans="1:17" ht="12.75" customHeight="1">
      <c r="A27" s="141" t="s">
        <v>39</v>
      </c>
      <c r="B27" s="199" t="s">
        <v>40</v>
      </c>
      <c r="C27" s="193">
        <f>'[15]Obrazac S-M-F'!C27+'[16]Obrazac S-M-F'!C27+'[17]Obrazac S-M-F'!C27+'[18]Obrazac S-M-F'!C27+'[19]Obrazac S-M-F'!C27+'[20]Obrazac S-M-F'!C27+'[21]Obrazac S-M-F'!C27+'[25]Obrazac S-M-F'!C27+'[22]Obrazac S-M-F'!C27+'[23]Obrazac S-M-F'!C27+'[24]Obrazac S-M-F'!C27+'[26]Obrazac S-M-F'!C27</f>
        <v>10</v>
      </c>
      <c r="D27" s="194">
        <f>'[15]Obrazac S-M-F'!D27+'[16]Obrazac S-M-F'!D27+'[17]Obrazac S-M-F'!D27+'[18]Obrazac S-M-F'!D27+'[19]Obrazac S-M-F'!D27+'[20]Obrazac S-M-F'!D27+'[21]Obrazac S-M-F'!D27+'[25]Obrazac S-M-F'!D27+'[22]Obrazac S-M-F'!D27+'[23]Obrazac S-M-F'!D27+'[24]Obrazac S-M-F'!D27+'[26]Obrazac S-M-F'!D27</f>
        <v>1530.05</v>
      </c>
      <c r="E27" s="195" t="e">
        <f>#REF!+#REF!+#REF!+#REF!+#REF!+#REF!+#REF!+#REF!+#REF!+#REF!+#REF!+#REF!+#REF!+#REF!</f>
        <v>#REF!</v>
      </c>
      <c r="F27" s="195" t="e">
        <f>#REF!+#REF!+#REF!+#REF!+#REF!+#REF!+#REF!+#REF!+#REF!+#REF!+#REF!+#REF!+#REF!+#REF!</f>
        <v>#REF!</v>
      </c>
      <c r="G27" s="195" t="e">
        <f>#REF!+#REF!+#REF!+#REF!+#REF!+#REF!+#REF!+#REF!+#REF!+#REF!+#REF!+#REF!+#REF!+#REF!</f>
        <v>#REF!</v>
      </c>
      <c r="H27" s="196" t="e">
        <f>#REF!+#REF!+#REF!+#REF!+#REF!+#REF!+#REF!+#REF!+#REF!+#REF!+#REF!+#REF!+#REF!+#REF!</f>
        <v>#REF!</v>
      </c>
      <c r="I27" s="193">
        <f>'[15]Obrazac S-M-F'!I27+'[16]Obrazac S-M-F'!I27+'[17]Obrazac S-M-F'!I27+'[18]Obrazac S-M-F'!I27+'[19]Obrazac S-M-F'!I27+'[20]Obrazac S-M-F'!I27+'[21]Obrazac S-M-F'!I27+'[25]Obrazac S-M-F'!I27+'[22]Obrazac S-M-F'!I27+'[23]Obrazac S-M-F'!I27+'[24]Obrazac S-M-F'!I27+'[26]Obrazac S-M-F'!I27</f>
        <v>0</v>
      </c>
      <c r="J27" s="194">
        <f>'[15]Obrazac S-M-F'!J27+'[16]Obrazac S-M-F'!J27+'[17]Obrazac S-M-F'!J27+'[18]Obrazac S-M-F'!J27+'[19]Obrazac S-M-F'!J27+'[20]Obrazac S-M-F'!J27+'[21]Obrazac S-M-F'!J27+'[25]Obrazac S-M-F'!J27+'[22]Obrazac S-M-F'!J27+'[23]Obrazac S-M-F'!J27+'[24]Obrazac S-M-F'!J27+'[26]Obrazac S-M-F'!J27</f>
        <v>0</v>
      </c>
      <c r="K27" s="195" t="e">
        <f>#REF!+#REF!+#REF!+#REF!+#REF!+#REF!+#REF!+#REF!+#REF!+#REF!+#REF!+#REF!+#REF!+#REF!</f>
        <v>#REF!</v>
      </c>
      <c r="L27" s="195" t="e">
        <f>#REF!+#REF!+#REF!+#REF!+#REF!+#REF!+#REF!+#REF!+#REF!+#REF!+#REF!+#REF!+#REF!+#REF!</f>
        <v>#REF!</v>
      </c>
      <c r="M27" s="195" t="e">
        <f>#REF!+#REF!+#REF!+#REF!+#REF!+#REF!+#REF!+#REF!+#REF!+#REF!+#REF!+#REF!+#REF!+#REF!</f>
        <v>#REF!</v>
      </c>
      <c r="N27" s="196" t="e">
        <f>#REF!+#REF!+#REF!+#REF!+#REF!+#REF!+#REF!+#REF!+#REF!+#REF!+#REF!+#REF!+#REF!+#REF!</f>
        <v>#REF!</v>
      </c>
      <c r="O27" s="197">
        <f t="shared" si="0"/>
        <v>10</v>
      </c>
      <c r="P27" s="198">
        <f t="shared" si="0"/>
        <v>1530.05</v>
      </c>
      <c r="Q27" s="13"/>
    </row>
    <row r="28" spans="1:17" ht="19.5" customHeight="1">
      <c r="A28" s="314" t="s">
        <v>41</v>
      </c>
      <c r="B28" s="315"/>
      <c r="C28" s="200">
        <f>SUM(C10:C27)</f>
        <v>72539</v>
      </c>
      <c r="D28" s="201">
        <f>SUM(D10:D27)</f>
        <v>177489262.13183296</v>
      </c>
      <c r="E28" s="200" t="e">
        <f>SUM(E10:E27)</f>
        <v>#REF!</v>
      </c>
      <c r="F28" s="200" t="e">
        <f>SUM(F10:F27)</f>
        <v>#REF!</v>
      </c>
      <c r="G28" s="200" t="e">
        <f aca="true" t="shared" si="1" ref="G28:P28">SUM(G10:G27)</f>
        <v>#REF!</v>
      </c>
      <c r="H28" s="201" t="e">
        <f t="shared" si="1"/>
        <v>#REF!</v>
      </c>
      <c r="I28" s="200">
        <f t="shared" si="1"/>
        <v>4114</v>
      </c>
      <c r="J28" s="201">
        <f t="shared" si="1"/>
        <v>8763905.014784709</v>
      </c>
      <c r="K28" s="200" t="e">
        <f t="shared" si="1"/>
        <v>#REF!</v>
      </c>
      <c r="L28" s="200" t="e">
        <f t="shared" si="1"/>
        <v>#REF!</v>
      </c>
      <c r="M28" s="200" t="e">
        <f t="shared" si="1"/>
        <v>#REF!</v>
      </c>
      <c r="N28" s="201" t="e">
        <f t="shared" si="1"/>
        <v>#REF!</v>
      </c>
      <c r="O28" s="200">
        <f t="shared" si="1"/>
        <v>76653</v>
      </c>
      <c r="P28" s="202">
        <f t="shared" si="1"/>
        <v>186253167.14661765</v>
      </c>
      <c r="Q28" s="13"/>
    </row>
    <row r="29" spans="1:14" s="13" customFormat="1" ht="8.25" customHeight="1">
      <c r="A29" s="12"/>
      <c r="B29" s="1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7" s="5" customFormat="1" ht="12.75" customHeight="1">
      <c r="A30" s="305" t="s">
        <v>0</v>
      </c>
      <c r="B30" s="261" t="s">
        <v>1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8"/>
      <c r="P30" s="309"/>
      <c r="Q30" s="186"/>
    </row>
    <row r="31" spans="1:17" s="6" customFormat="1" ht="12.75" customHeight="1">
      <c r="A31" s="306"/>
      <c r="B31" s="262"/>
      <c r="C31" s="310" t="s">
        <v>108</v>
      </c>
      <c r="D31" s="310"/>
      <c r="E31" s="310" t="s">
        <v>112</v>
      </c>
      <c r="F31" s="310"/>
      <c r="G31" s="310"/>
      <c r="H31" s="310"/>
      <c r="I31" s="310" t="s">
        <v>56</v>
      </c>
      <c r="J31" s="310"/>
      <c r="K31" s="310" t="s">
        <v>112</v>
      </c>
      <c r="L31" s="310"/>
      <c r="M31" s="310"/>
      <c r="N31" s="310"/>
      <c r="O31" s="311" t="s">
        <v>92</v>
      </c>
      <c r="P31" s="312"/>
      <c r="Q31" s="186"/>
    </row>
    <row r="32" spans="1:17" s="14" customFormat="1" ht="12.75" customHeight="1">
      <c r="A32" s="306"/>
      <c r="B32" s="262"/>
      <c r="C32" s="310"/>
      <c r="D32" s="310"/>
      <c r="E32" s="310" t="s">
        <v>3</v>
      </c>
      <c r="F32" s="313"/>
      <c r="G32" s="313"/>
      <c r="H32" s="262" t="s">
        <v>103</v>
      </c>
      <c r="I32" s="310"/>
      <c r="J32" s="310"/>
      <c r="K32" s="310" t="s">
        <v>3</v>
      </c>
      <c r="L32" s="313"/>
      <c r="M32" s="313"/>
      <c r="N32" s="262" t="s">
        <v>103</v>
      </c>
      <c r="O32" s="311"/>
      <c r="P32" s="312"/>
      <c r="Q32" s="203"/>
    </row>
    <row r="33" spans="1:17" s="6" customFormat="1" ht="24" customHeight="1">
      <c r="A33" s="306"/>
      <c r="B33" s="262"/>
      <c r="C33" s="136" t="s">
        <v>3</v>
      </c>
      <c r="D33" s="136" t="s">
        <v>4</v>
      </c>
      <c r="E33" s="189" t="s">
        <v>114</v>
      </c>
      <c r="F33" s="189" t="s">
        <v>115</v>
      </c>
      <c r="G33" s="190" t="s">
        <v>116</v>
      </c>
      <c r="H33" s="262"/>
      <c r="I33" s="136" t="s">
        <v>3</v>
      </c>
      <c r="J33" s="136" t="s">
        <v>4</v>
      </c>
      <c r="K33" s="189" t="s">
        <v>114</v>
      </c>
      <c r="L33" s="189" t="s">
        <v>115</v>
      </c>
      <c r="M33" s="190" t="s">
        <v>117</v>
      </c>
      <c r="N33" s="262"/>
      <c r="O33" s="136" t="s">
        <v>3</v>
      </c>
      <c r="P33" s="191" t="s">
        <v>4</v>
      </c>
      <c r="Q33" s="186"/>
    </row>
    <row r="34" spans="1:17" ht="12" customHeight="1">
      <c r="A34" s="204" t="s">
        <v>125</v>
      </c>
      <c r="B34" s="199" t="s">
        <v>42</v>
      </c>
      <c r="C34" s="205">
        <f>'[15]Obrazac S-M-F'!C30+'[16]Obrazac S-M-F'!C30+'[17]Obrazac S-M-F'!C30+'[18]Obrazac S-M-F'!C30+'[19]Obrazac S-M-F'!C30+'[20]Obrazac S-M-F'!C30+'[21]Obrazac S-M-F'!C30+'[25]Obrazac S-M-F'!C30+'[22]Obrazac S-M-F'!C30+'[23]Obrazac S-M-F'!C30+'[24]Obrazac S-M-F'!C30+'[26]Obrazac S-M-F'!C30</f>
        <v>4579</v>
      </c>
      <c r="D34" s="206">
        <f>'[15]Obrazac S-M-F'!D30+'[16]Obrazac S-M-F'!D30+'[17]Obrazac S-M-F'!D30+'[18]Obrazac S-M-F'!D30+'[19]Obrazac S-M-F'!D30+'[20]Obrazac S-M-F'!D30+'[21]Obrazac S-M-F'!D30+'[25]Obrazac S-M-F'!D30+'[22]Obrazac S-M-F'!D30+'[23]Obrazac S-M-F'!D30+'[24]Obrazac S-M-F'!D30+'[26]Obrazac S-M-F'!D30</f>
        <v>22741614.319412645</v>
      </c>
      <c r="E34" s="207" t="e">
        <f>#REF!+#REF!+#REF!+#REF!+#REF!+#REF!+#REF!+#REF!+#REF!+#REF!+#REF!+#REF!+#REF!+#REF!</f>
        <v>#REF!</v>
      </c>
      <c r="F34" s="207" t="e">
        <f>#REF!+#REF!+#REF!+#REF!+#REF!+#REF!+#REF!+#REF!+#REF!+#REF!+#REF!+#REF!+#REF!+#REF!</f>
        <v>#REF!</v>
      </c>
      <c r="G34" s="207" t="e">
        <f>#REF!+#REF!+#REF!+#REF!+#REF!+#REF!+#REF!+#REF!+#REF!+#REF!+#REF!+#REF!+#REF!+#REF!</f>
        <v>#REF!</v>
      </c>
      <c r="H34" s="208" t="e">
        <f>#REF!+#REF!+#REF!+#REF!+#REF!+#REF!+#REF!+#REF!+#REF!+#REF!+#REF!+#REF!+#REF!+#REF!</f>
        <v>#REF!</v>
      </c>
      <c r="I34" s="205">
        <f>'[15]Obrazac S-M-F'!I30+'[16]Obrazac S-M-F'!I30+'[17]Obrazac S-M-F'!I30+'[18]Obrazac S-M-F'!I30+'[19]Obrazac S-M-F'!I30+'[20]Obrazac S-M-F'!I30+'[21]Obrazac S-M-F'!I30+'[25]Obrazac S-M-F'!I30+'[22]Obrazac S-M-F'!I30+'[23]Obrazac S-M-F'!I30+'[24]Obrazac S-M-F'!I30+'[26]Obrazac S-M-F'!I30</f>
        <v>111</v>
      </c>
      <c r="J34" s="206">
        <f>'[15]Obrazac S-M-F'!J30+'[16]Obrazac S-M-F'!J30+'[17]Obrazac S-M-F'!J30+'[18]Obrazac S-M-F'!J30+'[19]Obrazac S-M-F'!J30+'[20]Obrazac S-M-F'!J30+'[21]Obrazac S-M-F'!J30+'[25]Obrazac S-M-F'!J30+'[22]Obrazac S-M-F'!J30+'[23]Obrazac S-M-F'!J30+'[24]Obrazac S-M-F'!J30+'[26]Obrazac S-M-F'!J30</f>
        <v>766976.6500092656</v>
      </c>
      <c r="K34" s="207" t="e">
        <f>#REF!+#REF!+#REF!+#REF!+#REF!+#REF!+#REF!+#REF!+#REF!+#REF!+#REF!+#REF!+#REF!+#REF!</f>
        <v>#REF!</v>
      </c>
      <c r="L34" s="207" t="e">
        <f>#REF!+#REF!+#REF!+#REF!+#REF!+#REF!+#REF!+#REF!+#REF!+#REF!+#REF!+#REF!+#REF!+#REF!</f>
        <v>#REF!</v>
      </c>
      <c r="M34" s="207" t="e">
        <f>#REF!+#REF!+#REF!+#REF!+#REF!+#REF!+#REF!+#REF!+#REF!+#REF!+#REF!+#REF!+#REF!+#REF!</f>
        <v>#REF!</v>
      </c>
      <c r="N34" s="208" t="e">
        <f>#REF!+#REF!+#REF!+#REF!+#REF!+#REF!+#REF!+#REF!+#REF!+#REF!+#REF!+#REF!+#REF!+#REF!</f>
        <v>#REF!</v>
      </c>
      <c r="O34" s="209">
        <f>C34+I34</f>
        <v>4690</v>
      </c>
      <c r="P34" s="211">
        <f>D34++J34</f>
        <v>23508590.969421912</v>
      </c>
      <c r="Q34" s="13"/>
    </row>
    <row r="35" spans="1:17" ht="12" customHeight="1">
      <c r="A35" s="148" t="s">
        <v>123</v>
      </c>
      <c r="B35" s="199" t="s">
        <v>43</v>
      </c>
      <c r="C35" s="205">
        <f>'[15]Obrazac S-M-F'!C31+'[16]Obrazac S-M-F'!C31+'[17]Obrazac S-M-F'!C31+'[18]Obrazac S-M-F'!C31+'[19]Obrazac S-M-F'!C31+'[20]Obrazac S-M-F'!C31+'[21]Obrazac S-M-F'!C31+'[25]Obrazac S-M-F'!C31+'[22]Obrazac S-M-F'!C31+'[23]Obrazac S-M-F'!C31+'[24]Obrazac S-M-F'!C31+'[26]Obrazac S-M-F'!C31</f>
        <v>16</v>
      </c>
      <c r="D35" s="206">
        <f>'[15]Obrazac S-M-F'!D31+'[16]Obrazac S-M-F'!D31+'[17]Obrazac S-M-F'!D31+'[18]Obrazac S-M-F'!D31+'[19]Obrazac S-M-F'!D31+'[20]Obrazac S-M-F'!D31+'[21]Obrazac S-M-F'!D31+'[25]Obrazac S-M-F'!D31+'[22]Obrazac S-M-F'!D31+'[23]Obrazac S-M-F'!D31+'[24]Obrazac S-M-F'!D31+'[26]Obrazac S-M-F'!D31</f>
        <v>35828.229999999996</v>
      </c>
      <c r="E35" s="207" t="e">
        <f>#REF!+#REF!+#REF!+#REF!+#REF!+#REF!+#REF!+#REF!+#REF!+#REF!+#REF!+#REF!+#REF!+#REF!</f>
        <v>#REF!</v>
      </c>
      <c r="F35" s="207" t="e">
        <f>#REF!+#REF!+#REF!+#REF!+#REF!+#REF!+#REF!+#REF!+#REF!+#REF!+#REF!+#REF!+#REF!+#REF!</f>
        <v>#REF!</v>
      </c>
      <c r="G35" s="207" t="e">
        <f>#REF!+#REF!+#REF!+#REF!+#REF!+#REF!+#REF!+#REF!+#REF!+#REF!+#REF!+#REF!+#REF!+#REF!</f>
        <v>#REF!</v>
      </c>
      <c r="H35" s="208" t="e">
        <f>#REF!+#REF!+#REF!+#REF!+#REF!+#REF!+#REF!+#REF!+#REF!+#REF!+#REF!+#REF!+#REF!+#REF!</f>
        <v>#REF!</v>
      </c>
      <c r="I35" s="205">
        <f>'[15]Obrazac S-M-F'!I31+'[16]Obrazac S-M-F'!I31+'[17]Obrazac S-M-F'!I31+'[18]Obrazac S-M-F'!I31+'[19]Obrazac S-M-F'!I31+'[20]Obrazac S-M-F'!I31+'[21]Obrazac S-M-F'!I31+'[25]Obrazac S-M-F'!I31+'[22]Obrazac S-M-F'!I31+'[23]Obrazac S-M-F'!I31+'[24]Obrazac S-M-F'!I31+'[26]Obrazac S-M-F'!I31</f>
        <v>1</v>
      </c>
      <c r="J35" s="206">
        <f>'[15]Obrazac S-M-F'!J31+'[16]Obrazac S-M-F'!J31+'[17]Obrazac S-M-F'!J31+'[18]Obrazac S-M-F'!J31+'[19]Obrazac S-M-F'!J31+'[20]Obrazac S-M-F'!J31+'[21]Obrazac S-M-F'!J31+'[25]Obrazac S-M-F'!J31+'[22]Obrazac S-M-F'!J31+'[23]Obrazac S-M-F'!J31+'[24]Obrazac S-M-F'!J31+'[26]Obrazac S-M-F'!J31</f>
        <v>3520.53</v>
      </c>
      <c r="K35" s="207" t="e">
        <f>#REF!+#REF!+#REF!+#REF!+#REF!+#REF!+#REF!+#REF!+#REF!+#REF!+#REF!+#REF!+#REF!+#REF!</f>
        <v>#REF!</v>
      </c>
      <c r="L35" s="207" t="e">
        <f>#REF!+#REF!+#REF!+#REF!+#REF!+#REF!+#REF!+#REF!+#REF!+#REF!+#REF!+#REF!+#REF!+#REF!</f>
        <v>#REF!</v>
      </c>
      <c r="M35" s="207" t="e">
        <f>#REF!+#REF!+#REF!+#REF!+#REF!+#REF!+#REF!+#REF!+#REF!+#REF!+#REF!+#REF!+#REF!+#REF!</f>
        <v>#REF!</v>
      </c>
      <c r="N35" s="208" t="e">
        <f>#REF!+#REF!+#REF!+#REF!+#REF!+#REF!+#REF!+#REF!+#REF!+#REF!+#REF!+#REF!+#REF!+#REF!</f>
        <v>#REF!</v>
      </c>
      <c r="O35" s="209">
        <f>C35+I35</f>
        <v>17</v>
      </c>
      <c r="P35" s="211">
        <f>D35++J35</f>
        <v>39348.759999999995</v>
      </c>
      <c r="Q35" s="13"/>
    </row>
    <row r="36" spans="1:17" ht="12" customHeight="1">
      <c r="A36" s="148" t="s">
        <v>124</v>
      </c>
      <c r="B36" s="199" t="s">
        <v>44</v>
      </c>
      <c r="C36" s="205">
        <f>'[15]Obrazac S-M-F'!C32+'[16]Obrazac S-M-F'!C32+'[17]Obrazac S-M-F'!C32+'[18]Obrazac S-M-F'!C32+'[19]Obrazac S-M-F'!C32+'[20]Obrazac S-M-F'!C32+'[21]Obrazac S-M-F'!C32+'[25]Obrazac S-M-F'!C32+'[22]Obrazac S-M-F'!C32+'[23]Obrazac S-M-F'!C32+'[24]Obrazac S-M-F'!C32+'[26]Obrazac S-M-F'!C32</f>
        <v>1241</v>
      </c>
      <c r="D36" s="206">
        <f>'[15]Obrazac S-M-F'!D32+'[16]Obrazac S-M-F'!D32+'[17]Obrazac S-M-F'!D32+'[18]Obrazac S-M-F'!D32+'[19]Obrazac S-M-F'!D32+'[20]Obrazac S-M-F'!D32+'[21]Obrazac S-M-F'!D32+'[25]Obrazac S-M-F'!D32+'[22]Obrazac S-M-F'!D32+'[23]Obrazac S-M-F'!D32+'[24]Obrazac S-M-F'!D32+'[26]Obrazac S-M-F'!D32</f>
        <v>1723667.545050762</v>
      </c>
      <c r="E36" s="207" t="e">
        <f>#REF!+#REF!+#REF!+#REF!+#REF!+#REF!+#REF!+#REF!+#REF!+#REF!+#REF!+#REF!+#REF!+#REF!</f>
        <v>#REF!</v>
      </c>
      <c r="F36" s="207" t="e">
        <f>#REF!+#REF!+#REF!+#REF!+#REF!+#REF!+#REF!+#REF!+#REF!+#REF!+#REF!+#REF!+#REF!+#REF!</f>
        <v>#REF!</v>
      </c>
      <c r="G36" s="207" t="e">
        <f>#REF!+#REF!+#REF!+#REF!+#REF!+#REF!+#REF!+#REF!+#REF!+#REF!+#REF!+#REF!+#REF!+#REF!</f>
        <v>#REF!</v>
      </c>
      <c r="H36" s="208" t="e">
        <f>#REF!+#REF!+#REF!+#REF!+#REF!+#REF!+#REF!+#REF!+#REF!+#REF!+#REF!+#REF!+#REF!+#REF!</f>
        <v>#REF!</v>
      </c>
      <c r="I36" s="205">
        <f>'[15]Obrazac S-M-F'!I32+'[16]Obrazac S-M-F'!I32+'[17]Obrazac S-M-F'!I32+'[18]Obrazac S-M-F'!I32+'[19]Obrazac S-M-F'!I32+'[20]Obrazac S-M-F'!I32+'[21]Obrazac S-M-F'!I32+'[25]Obrazac S-M-F'!I32+'[22]Obrazac S-M-F'!I32+'[23]Obrazac S-M-F'!I32+'[24]Obrazac S-M-F'!I32+'[26]Obrazac S-M-F'!I32</f>
        <v>212</v>
      </c>
      <c r="J36" s="206">
        <f>'[15]Obrazac S-M-F'!J32+'[16]Obrazac S-M-F'!J32+'[17]Obrazac S-M-F'!J32+'[18]Obrazac S-M-F'!J32+'[19]Obrazac S-M-F'!J32+'[20]Obrazac S-M-F'!J32+'[21]Obrazac S-M-F'!J32+'[25]Obrazac S-M-F'!J32+'[22]Obrazac S-M-F'!J32+'[23]Obrazac S-M-F'!J32+'[24]Obrazac S-M-F'!J32+'[26]Obrazac S-M-F'!J32</f>
        <v>299318.7911754112</v>
      </c>
      <c r="K36" s="207" t="e">
        <f>#REF!+#REF!+#REF!+#REF!+#REF!+#REF!+#REF!+#REF!+#REF!+#REF!+#REF!+#REF!+#REF!+#REF!</f>
        <v>#REF!</v>
      </c>
      <c r="L36" s="207" t="e">
        <f>#REF!+#REF!+#REF!+#REF!+#REF!+#REF!+#REF!+#REF!+#REF!+#REF!+#REF!+#REF!+#REF!+#REF!</f>
        <v>#REF!</v>
      </c>
      <c r="M36" s="207" t="e">
        <f>#REF!+#REF!+#REF!+#REF!+#REF!+#REF!+#REF!+#REF!+#REF!+#REF!+#REF!+#REF!+#REF!+#REF!</f>
        <v>#REF!</v>
      </c>
      <c r="N36" s="208" t="e">
        <f>#REF!+#REF!+#REF!+#REF!+#REF!+#REF!+#REF!+#REF!+#REF!+#REF!+#REF!+#REF!+#REF!+#REF!</f>
        <v>#REF!</v>
      </c>
      <c r="O36" s="209">
        <f>C36+I36</f>
        <v>1453</v>
      </c>
      <c r="P36" s="211">
        <f>D36++J36</f>
        <v>2022986.3362261732</v>
      </c>
      <c r="Q36" s="13"/>
    </row>
    <row r="37" spans="1:17" ht="12" customHeight="1">
      <c r="A37" s="148" t="s">
        <v>126</v>
      </c>
      <c r="B37" s="199" t="s">
        <v>45</v>
      </c>
      <c r="C37" s="205">
        <f>'[15]Obrazac S-M-F'!C33+'[16]Obrazac S-M-F'!C33+'[17]Obrazac S-M-F'!C33+'[18]Obrazac S-M-F'!C33+'[19]Obrazac S-M-F'!C33+'[20]Obrazac S-M-F'!C33+'[21]Obrazac S-M-F'!C33+'[25]Obrazac S-M-F'!C33+'[22]Obrazac S-M-F'!C33+'[23]Obrazac S-M-F'!C33+'[24]Obrazac S-M-F'!C33+'[26]Obrazac S-M-F'!C33</f>
        <v>0</v>
      </c>
      <c r="D37" s="206">
        <f>'[15]Obrazac S-M-F'!D33+'[16]Obrazac S-M-F'!D33+'[17]Obrazac S-M-F'!D33+'[18]Obrazac S-M-F'!D33+'[19]Obrazac S-M-F'!D33+'[20]Obrazac S-M-F'!D33+'[21]Obrazac S-M-F'!D33+'[25]Obrazac S-M-F'!D33+'[22]Obrazac S-M-F'!D33+'[23]Obrazac S-M-F'!D33+'[24]Obrazac S-M-F'!D33+'[26]Obrazac S-M-F'!D33</f>
        <v>0</v>
      </c>
      <c r="E37" s="207" t="e">
        <f>#REF!+#REF!+#REF!+#REF!+#REF!+#REF!+#REF!+#REF!+#REF!+#REF!+#REF!+#REF!+#REF!+#REF!</f>
        <v>#REF!</v>
      </c>
      <c r="F37" s="207" t="e">
        <f>#REF!+#REF!+#REF!+#REF!+#REF!+#REF!+#REF!+#REF!+#REF!+#REF!+#REF!+#REF!+#REF!+#REF!</f>
        <v>#REF!</v>
      </c>
      <c r="G37" s="207" t="e">
        <f>#REF!+#REF!+#REF!+#REF!+#REF!+#REF!+#REF!+#REF!+#REF!+#REF!+#REF!+#REF!+#REF!+#REF!</f>
        <v>#REF!</v>
      </c>
      <c r="H37" s="208" t="e">
        <f>#REF!+#REF!+#REF!+#REF!+#REF!+#REF!+#REF!+#REF!+#REF!+#REF!+#REF!+#REF!+#REF!+#REF!</f>
        <v>#REF!</v>
      </c>
      <c r="I37" s="205">
        <f>'[15]Obrazac S-M-F'!I33+'[16]Obrazac S-M-F'!I33+'[17]Obrazac S-M-F'!I33+'[18]Obrazac S-M-F'!I33+'[19]Obrazac S-M-F'!I33+'[20]Obrazac S-M-F'!I33+'[21]Obrazac S-M-F'!I33+'[25]Obrazac S-M-F'!I33+'[22]Obrazac S-M-F'!I33+'[23]Obrazac S-M-F'!I33+'[24]Obrazac S-M-F'!I33+'[26]Obrazac S-M-F'!I33</f>
        <v>0</v>
      </c>
      <c r="J37" s="206">
        <f>'[15]Obrazac S-M-F'!J33+'[16]Obrazac S-M-F'!J33+'[17]Obrazac S-M-F'!J33+'[18]Obrazac S-M-F'!J33+'[19]Obrazac S-M-F'!J33+'[20]Obrazac S-M-F'!J33+'[21]Obrazac S-M-F'!J33+'[25]Obrazac S-M-F'!J33+'[22]Obrazac S-M-F'!J33+'[23]Obrazac S-M-F'!J33+'[24]Obrazac S-M-F'!J33+'[26]Obrazac S-M-F'!J33</f>
        <v>0</v>
      </c>
      <c r="K37" s="207" t="e">
        <f>#REF!+#REF!+#REF!+#REF!+#REF!+#REF!+#REF!+#REF!+#REF!+#REF!+#REF!+#REF!+#REF!+#REF!</f>
        <v>#REF!</v>
      </c>
      <c r="L37" s="207" t="e">
        <f>#REF!+#REF!+#REF!+#REF!+#REF!+#REF!+#REF!+#REF!+#REF!+#REF!+#REF!+#REF!+#REF!+#REF!</f>
        <v>#REF!</v>
      </c>
      <c r="M37" s="207" t="e">
        <f>#REF!+#REF!+#REF!+#REF!+#REF!+#REF!+#REF!+#REF!+#REF!+#REF!+#REF!+#REF!+#REF!+#REF!</f>
        <v>#REF!</v>
      </c>
      <c r="N37" s="208" t="e">
        <f>#REF!+#REF!+#REF!+#REF!+#REF!+#REF!+#REF!+#REF!+#REF!+#REF!+#REF!+#REF!+#REF!+#REF!</f>
        <v>#REF!</v>
      </c>
      <c r="O37" s="209">
        <f>C37+I37</f>
        <v>0</v>
      </c>
      <c r="P37" s="211">
        <f>D37++J37</f>
        <v>0</v>
      </c>
      <c r="Q37" s="13"/>
    </row>
    <row r="38" spans="1:17" ht="18.75" customHeight="1">
      <c r="A38" s="314" t="s">
        <v>46</v>
      </c>
      <c r="B38" s="315"/>
      <c r="C38" s="200">
        <f>SUM(C34:C37)</f>
        <v>5836</v>
      </c>
      <c r="D38" s="201">
        <f>SUM(D34:D37)</f>
        <v>24501110.094463408</v>
      </c>
      <c r="E38" s="200" t="e">
        <f aca="true" t="shared" si="2" ref="E38:P38">SUM(E34:E37)</f>
        <v>#REF!</v>
      </c>
      <c r="F38" s="200" t="e">
        <f t="shared" si="2"/>
        <v>#REF!</v>
      </c>
      <c r="G38" s="200" t="e">
        <f t="shared" si="2"/>
        <v>#REF!</v>
      </c>
      <c r="H38" s="201" t="e">
        <f t="shared" si="2"/>
        <v>#REF!</v>
      </c>
      <c r="I38" s="200">
        <f t="shared" si="2"/>
        <v>324</v>
      </c>
      <c r="J38" s="201">
        <f t="shared" si="2"/>
        <v>1069815.971184677</v>
      </c>
      <c r="K38" s="200" t="e">
        <f t="shared" si="2"/>
        <v>#REF!</v>
      </c>
      <c r="L38" s="200" t="e">
        <f t="shared" si="2"/>
        <v>#REF!</v>
      </c>
      <c r="M38" s="200" t="e">
        <f t="shared" si="2"/>
        <v>#REF!</v>
      </c>
      <c r="N38" s="201" t="e">
        <f t="shared" si="2"/>
        <v>#REF!</v>
      </c>
      <c r="O38" s="200">
        <f t="shared" si="2"/>
        <v>6160</v>
      </c>
      <c r="P38" s="202">
        <f t="shared" si="2"/>
        <v>25570926.065648086</v>
      </c>
      <c r="Q38" s="13"/>
    </row>
    <row r="39" spans="1:14" s="2" customFormat="1" ht="19.5" customHeight="1">
      <c r="A39" s="1"/>
      <c r="B39" s="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6" ht="18" customHeight="1">
      <c r="A40" s="1"/>
      <c r="B40" s="1"/>
      <c r="C40" s="35"/>
      <c r="D40" s="40"/>
      <c r="E40" s="318"/>
      <c r="F40" s="318"/>
      <c r="G40" s="318"/>
      <c r="H40" s="318"/>
      <c r="I40" s="35"/>
      <c r="J40" s="40"/>
      <c r="K40" s="318"/>
      <c r="L40" s="318"/>
      <c r="M40" s="318"/>
      <c r="N40" s="318"/>
      <c r="O40" s="318"/>
      <c r="P40" s="318"/>
    </row>
    <row r="41" spans="1:16" ht="15.75" customHeight="1">
      <c r="A41" s="1"/>
      <c r="B41" s="15"/>
      <c r="C41" s="35"/>
      <c r="D41" s="35"/>
      <c r="E41" s="316"/>
      <c r="F41" s="317"/>
      <c r="G41" s="317"/>
      <c r="H41" s="56"/>
      <c r="I41" s="35"/>
      <c r="J41" s="35"/>
      <c r="K41" s="316"/>
      <c r="L41" s="317"/>
      <c r="M41" s="317"/>
      <c r="N41" s="56"/>
      <c r="O41" s="316"/>
      <c r="P41" s="317"/>
    </row>
    <row r="42" spans="1:14" ht="18.75" customHeight="1">
      <c r="A42" s="1"/>
      <c r="B42" s="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8.75" customHeight="1">
      <c r="A43" s="1"/>
      <c r="B43" s="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8.75" customHeight="1">
      <c r="A44" s="1"/>
      <c r="B44" s="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8.75" customHeight="1">
      <c r="A45" s="1"/>
      <c r="B45" s="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8.75" customHeight="1">
      <c r="A46" s="1"/>
      <c r="B46" s="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8.75" customHeight="1">
      <c r="A47" s="1"/>
      <c r="B47" s="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8.75" customHeight="1">
      <c r="A48" s="1"/>
      <c r="B48" s="1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8.75" customHeight="1">
      <c r="A49" s="1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8.75" customHeight="1">
      <c r="A50" s="1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8.75" customHeight="1">
      <c r="A51" s="1"/>
      <c r="B51" s="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8.75" customHeight="1">
      <c r="A52" s="1"/>
      <c r="B52" s="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8.75" customHeight="1">
      <c r="A53" s="1"/>
      <c r="B53" s="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8.75" customHeight="1">
      <c r="A54" s="1"/>
      <c r="B54" s="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8.75" customHeight="1">
      <c r="A55" s="1"/>
      <c r="B55" s="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8.75" customHeight="1">
      <c r="A56" s="1"/>
      <c r="B56" s="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8.75" customHeight="1">
      <c r="A57" s="1"/>
      <c r="B57" s="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8.75" customHeight="1">
      <c r="A58" s="1"/>
      <c r="B58" s="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</sheetData>
  <sheetProtection/>
  <mergeCells count="40">
    <mergeCell ref="A38:B38"/>
    <mergeCell ref="E40:F40"/>
    <mergeCell ref="G40:H40"/>
    <mergeCell ref="K40:L40"/>
    <mergeCell ref="M40:N40"/>
    <mergeCell ref="O40:P40"/>
    <mergeCell ref="O31:P32"/>
    <mergeCell ref="E32:G32"/>
    <mergeCell ref="H32:H33"/>
    <mergeCell ref="K32:M32"/>
    <mergeCell ref="N32:N33"/>
    <mergeCell ref="E41:G41"/>
    <mergeCell ref="K41:M41"/>
    <mergeCell ref="O41:P41"/>
    <mergeCell ref="A28:B28"/>
    <mergeCell ref="A30:A33"/>
    <mergeCell ref="B30:B33"/>
    <mergeCell ref="C30:H30"/>
    <mergeCell ref="I30:N30"/>
    <mergeCell ref="O30:P30"/>
    <mergeCell ref="C31:D32"/>
    <mergeCell ref="E31:H31"/>
    <mergeCell ref="I31:J32"/>
    <mergeCell ref="K31:N31"/>
    <mergeCell ref="K6:N6"/>
    <mergeCell ref="O6:P7"/>
    <mergeCell ref="E7:G7"/>
    <mergeCell ref="H7:H8"/>
    <mergeCell ref="K7:M7"/>
    <mergeCell ref="N7:N8"/>
    <mergeCell ref="A2:N2"/>
    <mergeCell ref="A3:P3"/>
    <mergeCell ref="A5:A8"/>
    <mergeCell ref="B5:B8"/>
    <mergeCell ref="C5:H5"/>
    <mergeCell ref="I5:N5"/>
    <mergeCell ref="O5:P5"/>
    <mergeCell ref="C6:D7"/>
    <mergeCell ref="E6:H6"/>
    <mergeCell ref="I6:J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F105"/>
  <sheetViews>
    <sheetView zoomScale="110" zoomScaleNormal="110" zoomScalePageLayoutView="0" workbookViewId="0" topLeftCell="A13">
      <selection activeCell="I20" sqref="I20"/>
    </sheetView>
  </sheetViews>
  <sheetFormatPr defaultColWidth="9.28125" defaultRowHeight="15"/>
  <cols>
    <col min="1" max="1" width="8.00390625" style="16" customWidth="1"/>
    <col min="2" max="2" width="21.28125" style="16" customWidth="1"/>
    <col min="3" max="3" width="8.28125" style="2" customWidth="1"/>
    <col min="4" max="4" width="11.28125" style="57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4" s="2" customFormat="1" ht="9.75" customHeight="1">
      <c r="A1" s="1"/>
      <c r="B1" s="1"/>
      <c r="D1" s="57"/>
    </row>
    <row r="2" spans="1:2" ht="18.75" customHeight="1">
      <c r="A2" s="323"/>
      <c r="B2" s="324"/>
    </row>
    <row r="3" spans="1:4" s="2" customFormat="1" ht="46.5" customHeight="1">
      <c r="A3" s="325" t="str">
        <f>"Prijavljene štete   po vrstama osiguranja za period od 1.1. do "&amp;Premija!C1&amp;" godine. Društva iz RS-a"</f>
        <v>Prijavljene štete   po vrstama osiguranja za period od 1.1. do 30.09.2014. godine. Društva iz RS-a</v>
      </c>
      <c r="B3" s="325"/>
      <c r="C3" s="325"/>
      <c r="D3" s="325"/>
    </row>
    <row r="4" spans="1:4" s="2" customFormat="1" ht="9.75" customHeight="1">
      <c r="A4" s="4"/>
      <c r="B4" s="4"/>
      <c r="D4" s="57"/>
    </row>
    <row r="5" spans="1:4" s="5" customFormat="1" ht="15" customHeight="1">
      <c r="A5" s="259" t="s">
        <v>0</v>
      </c>
      <c r="B5" s="261" t="s">
        <v>1</v>
      </c>
      <c r="C5" s="319" t="s">
        <v>2</v>
      </c>
      <c r="D5" s="320"/>
    </row>
    <row r="6" spans="1:5" s="6" customFormat="1" ht="15" customHeight="1">
      <c r="A6" s="260"/>
      <c r="B6" s="262"/>
      <c r="C6" s="321"/>
      <c r="D6" s="322"/>
      <c r="E6" s="5"/>
    </row>
    <row r="7" spans="1:5" s="6" customFormat="1" ht="15" customHeight="1">
      <c r="A7" s="260"/>
      <c r="B7" s="262"/>
      <c r="C7" s="321"/>
      <c r="D7" s="322"/>
      <c r="E7" s="5"/>
    </row>
    <row r="8" spans="1:6" s="6" customFormat="1" ht="23.25" customHeight="1">
      <c r="A8" s="260"/>
      <c r="B8" s="262"/>
      <c r="C8" s="136" t="s">
        <v>3</v>
      </c>
      <c r="D8" s="212" t="s">
        <v>4</v>
      </c>
      <c r="E8" s="5"/>
      <c r="F8" s="7"/>
    </row>
    <row r="9" spans="1:5" s="9" customFormat="1" ht="14.25" customHeight="1">
      <c r="A9" s="156">
        <v>1</v>
      </c>
      <c r="B9" s="157">
        <v>2</v>
      </c>
      <c r="C9" s="230">
        <v>3</v>
      </c>
      <c r="D9" s="232">
        <v>4</v>
      </c>
      <c r="E9" s="8"/>
    </row>
    <row r="10" spans="1:4" ht="12.75" customHeight="1">
      <c r="A10" s="141" t="s">
        <v>5</v>
      </c>
      <c r="B10" s="192" t="s">
        <v>6</v>
      </c>
      <c r="C10" s="197">
        <f>'[1]UKUPNO  RS'!$O$10</f>
        <v>199</v>
      </c>
      <c r="D10" s="198">
        <f>'[1]UKUPNO  RS'!$P$10</f>
        <v>410784.99</v>
      </c>
    </row>
    <row r="11" spans="1:4" ht="12.75" customHeight="1">
      <c r="A11" s="141" t="s">
        <v>7</v>
      </c>
      <c r="B11" s="199" t="s">
        <v>8</v>
      </c>
      <c r="C11" s="197">
        <f>'[1]UKUPNO  RS'!$O$11</f>
        <v>113</v>
      </c>
      <c r="D11" s="198">
        <f>'[1]UKUPNO  RS'!$P$11</f>
        <v>104049.07999999999</v>
      </c>
    </row>
    <row r="12" spans="1:4" ht="12.75" customHeight="1">
      <c r="A12" s="141" t="s">
        <v>9</v>
      </c>
      <c r="B12" s="199" t="s">
        <v>10</v>
      </c>
      <c r="C12" s="197">
        <f>'[1]UKUPNO  RS'!$O$12</f>
        <v>611</v>
      </c>
      <c r="D12" s="198">
        <f>'[1]UKUPNO  RS'!$P$12</f>
        <v>1326436.77</v>
      </c>
    </row>
    <row r="13" spans="1:4" ht="12.75" customHeight="1">
      <c r="A13" s="141" t="s">
        <v>11</v>
      </c>
      <c r="B13" s="199" t="s">
        <v>12</v>
      </c>
      <c r="C13" s="197">
        <f>'[1]UKUPNO  RS'!$O$13</f>
        <v>0</v>
      </c>
      <c r="D13" s="198">
        <f>'[1]UKUPNO  RS'!$P$13</f>
        <v>0</v>
      </c>
    </row>
    <row r="14" spans="1:4" ht="12.75" customHeight="1">
      <c r="A14" s="141" t="s">
        <v>13</v>
      </c>
      <c r="B14" s="199" t="s">
        <v>14</v>
      </c>
      <c r="C14" s="197">
        <f>'[1]UKUPNO  RS'!$O$14</f>
        <v>0</v>
      </c>
      <c r="D14" s="198">
        <f>'[1]UKUPNO  RS'!$P$14</f>
        <v>0</v>
      </c>
    </row>
    <row r="15" spans="1:4" ht="12.75" customHeight="1">
      <c r="A15" s="141" t="s">
        <v>15</v>
      </c>
      <c r="B15" s="199" t="s">
        <v>16</v>
      </c>
      <c r="C15" s="197">
        <f>'[1]UKUPNO  RS'!$O$15</f>
        <v>0</v>
      </c>
      <c r="D15" s="198">
        <f>'[1]UKUPNO  RS'!$P$15</f>
        <v>0</v>
      </c>
    </row>
    <row r="16" spans="1:4" ht="12.75" customHeight="1">
      <c r="A16" s="141" t="s">
        <v>17</v>
      </c>
      <c r="B16" s="199" t="s">
        <v>18</v>
      </c>
      <c r="C16" s="197">
        <f>'[1]UKUPNO  RS'!$O$16</f>
        <v>1</v>
      </c>
      <c r="D16" s="198">
        <f>'[1]UKUPNO  RS'!$P$16</f>
        <v>0</v>
      </c>
    </row>
    <row r="17" spans="1:4" ht="12.75" customHeight="1">
      <c r="A17" s="141" t="s">
        <v>19</v>
      </c>
      <c r="B17" s="199" t="s">
        <v>20</v>
      </c>
      <c r="C17" s="197">
        <f>'[1]UKUPNO  RS'!$O$17</f>
        <v>55</v>
      </c>
      <c r="D17" s="198">
        <f>'[1]UKUPNO  RS'!$P$17</f>
        <v>220824.97</v>
      </c>
    </row>
    <row r="18" spans="1:4" ht="12.75" customHeight="1">
      <c r="A18" s="141" t="s">
        <v>21</v>
      </c>
      <c r="B18" s="199" t="s">
        <v>22</v>
      </c>
      <c r="C18" s="197">
        <f>'[1]UKUPNO  RS'!$O$18</f>
        <v>98</v>
      </c>
      <c r="D18" s="198">
        <f>'[1]UKUPNO  RS'!$P$18</f>
        <v>41088350.81</v>
      </c>
    </row>
    <row r="19" spans="1:4" ht="12.75" customHeight="1">
      <c r="A19" s="141" t="s">
        <v>23</v>
      </c>
      <c r="B19" s="199" t="s">
        <v>24</v>
      </c>
      <c r="C19" s="197">
        <f>'[1]UKUPNO  RS'!$O$19</f>
        <v>2204</v>
      </c>
      <c r="D19" s="198">
        <f>'[1]UKUPNO  RS'!$P$19</f>
        <v>4814638.21</v>
      </c>
    </row>
    <row r="20" spans="1:5" s="11" customFormat="1" ht="12.75" customHeight="1">
      <c r="A20" s="141" t="s">
        <v>25</v>
      </c>
      <c r="B20" s="199" t="s">
        <v>26</v>
      </c>
      <c r="C20" s="197">
        <f>'[1]UKUPNO  RS'!$O$20</f>
        <v>0</v>
      </c>
      <c r="D20" s="198">
        <f>'[1]UKUPNO  RS'!$P$20</f>
        <v>0</v>
      </c>
      <c r="E20" s="10"/>
    </row>
    <row r="21" spans="1:4" ht="12.75" customHeight="1">
      <c r="A21" s="141" t="s">
        <v>27</v>
      </c>
      <c r="B21" s="199" t="s">
        <v>28</v>
      </c>
      <c r="C21" s="197">
        <f>'[1]UKUPNO  RS'!$O$21</f>
        <v>0</v>
      </c>
      <c r="D21" s="198">
        <f>'[1]UKUPNO  RS'!$P$21</f>
        <v>0</v>
      </c>
    </row>
    <row r="22" spans="1:4" ht="12.75" customHeight="1">
      <c r="A22" s="141" t="s">
        <v>29</v>
      </c>
      <c r="B22" s="199" t="s">
        <v>30</v>
      </c>
      <c r="C22" s="197">
        <f>'[1]UKUPNO  RS'!$O$22</f>
        <v>4</v>
      </c>
      <c r="D22" s="198">
        <f>'[1]UKUPNO  RS'!$P$22</f>
        <v>4902.04</v>
      </c>
    </row>
    <row r="23" spans="1:4" ht="12.75" customHeight="1">
      <c r="A23" s="141" t="s">
        <v>31</v>
      </c>
      <c r="B23" s="199" t="s">
        <v>32</v>
      </c>
      <c r="C23" s="197">
        <f>'[1]UKUPNO  RS'!$O$23</f>
        <v>0</v>
      </c>
      <c r="D23" s="198">
        <f>'[1]UKUPNO  RS'!$P$23</f>
        <v>0</v>
      </c>
    </row>
    <row r="24" spans="1:4" ht="12.75" customHeight="1">
      <c r="A24" s="141" t="s">
        <v>33</v>
      </c>
      <c r="B24" s="199" t="s">
        <v>34</v>
      </c>
      <c r="C24" s="197">
        <f>'[1]UKUPNO  RS'!$O$24</f>
        <v>0</v>
      </c>
      <c r="D24" s="198">
        <f>'[1]UKUPNO  RS'!$P$24</f>
        <v>0</v>
      </c>
    </row>
    <row r="25" spans="1:4" ht="12.75" customHeight="1">
      <c r="A25" s="141" t="s">
        <v>35</v>
      </c>
      <c r="B25" s="199" t="s">
        <v>36</v>
      </c>
      <c r="C25" s="197">
        <f>'[1]UKUPNO  RS'!$O$25</f>
        <v>0</v>
      </c>
      <c r="D25" s="198">
        <f>'[1]UKUPNO  RS'!$P$25</f>
        <v>0</v>
      </c>
    </row>
    <row r="26" spans="1:4" ht="12.75" customHeight="1">
      <c r="A26" s="141" t="s">
        <v>37</v>
      </c>
      <c r="B26" s="199" t="s">
        <v>38</v>
      </c>
      <c r="C26" s="197">
        <f>'[1]UKUPNO  RS'!$O$26</f>
        <v>0</v>
      </c>
      <c r="D26" s="198">
        <f>'[1]UKUPNO  RS'!$P$26</f>
        <v>0</v>
      </c>
    </row>
    <row r="27" spans="1:4" ht="12.75" customHeight="1">
      <c r="A27" s="141" t="s">
        <v>39</v>
      </c>
      <c r="B27" s="199" t="s">
        <v>40</v>
      </c>
      <c r="C27" s="197">
        <f>'[1]UKUPNO  RS'!$O$27</f>
        <v>1</v>
      </c>
      <c r="D27" s="198">
        <f>'[1]UKUPNO  RS'!$P$27</f>
        <v>200</v>
      </c>
    </row>
    <row r="28" spans="1:4" ht="19.5" customHeight="1">
      <c r="A28" s="314" t="s">
        <v>41</v>
      </c>
      <c r="B28" s="315"/>
      <c r="C28" s="200">
        <f>SUM(C10:C27)</f>
        <v>3286</v>
      </c>
      <c r="D28" s="202">
        <f>SUM(D10:D27)</f>
        <v>47970186.870000005</v>
      </c>
    </row>
    <row r="29" spans="1:4" s="2" customFormat="1" ht="19.5" customHeight="1">
      <c r="A29" s="1"/>
      <c r="B29" s="1"/>
      <c r="D29" s="57"/>
    </row>
    <row r="30" spans="1:4" ht="18" customHeight="1">
      <c r="A30" s="259" t="s">
        <v>0</v>
      </c>
      <c r="B30" s="261" t="s">
        <v>1</v>
      </c>
      <c r="C30" s="319" t="s">
        <v>2</v>
      </c>
      <c r="D30" s="320"/>
    </row>
    <row r="31" spans="1:4" ht="15.75" customHeight="1">
      <c r="A31" s="260"/>
      <c r="B31" s="262"/>
      <c r="C31" s="321"/>
      <c r="D31" s="322"/>
    </row>
    <row r="32" spans="1:4" ht="18.75" customHeight="1">
      <c r="A32" s="260"/>
      <c r="B32" s="262"/>
      <c r="C32" s="321"/>
      <c r="D32" s="322"/>
    </row>
    <row r="33" spans="1:4" ht="18.75" customHeight="1">
      <c r="A33" s="260"/>
      <c r="B33" s="262"/>
      <c r="C33" s="136" t="s">
        <v>3</v>
      </c>
      <c r="D33" s="212" t="s">
        <v>4</v>
      </c>
    </row>
    <row r="34" spans="1:4" ht="18.75" customHeight="1">
      <c r="A34" s="204" t="s">
        <v>125</v>
      </c>
      <c r="B34" s="199" t="s">
        <v>42</v>
      </c>
      <c r="C34" s="209">
        <f>'[1]UKUPNO  RS'!$O$34</f>
        <v>5</v>
      </c>
      <c r="D34" s="211">
        <f>'[1]UKUPNO  RS'!$P$34</f>
        <v>8419.32</v>
      </c>
    </row>
    <row r="35" spans="1:4" ht="18.75" customHeight="1">
      <c r="A35" s="148" t="s">
        <v>123</v>
      </c>
      <c r="B35" s="199" t="s">
        <v>43</v>
      </c>
      <c r="C35" s="209">
        <f>'[1]UKUPNO  RS'!$O$35</f>
        <v>0</v>
      </c>
      <c r="D35" s="211">
        <f>'[1]UKUPNO  RS'!$P$35</f>
        <v>0</v>
      </c>
    </row>
    <row r="36" spans="1:4" ht="18.75" customHeight="1">
      <c r="A36" s="148" t="s">
        <v>124</v>
      </c>
      <c r="B36" s="199" t="s">
        <v>44</v>
      </c>
      <c r="C36" s="209">
        <f>'[1]UKUPNO  RS'!$O$36</f>
        <v>4</v>
      </c>
      <c r="D36" s="211">
        <f>'[1]UKUPNO  RS'!$P$36</f>
        <v>5402.58</v>
      </c>
    </row>
    <row r="37" spans="1:4" ht="18.75" customHeight="1">
      <c r="A37" s="148" t="s">
        <v>126</v>
      </c>
      <c r="B37" s="199" t="s">
        <v>45</v>
      </c>
      <c r="C37" s="209">
        <f>'[1]UKUPNO  RS'!$O$37</f>
        <v>0</v>
      </c>
      <c r="D37" s="211">
        <f>'[1]UKUPNO  RS'!$P$37</f>
        <v>0</v>
      </c>
    </row>
    <row r="38" spans="1:4" ht="18.75" customHeight="1">
      <c r="A38" s="314" t="s">
        <v>46</v>
      </c>
      <c r="B38" s="315"/>
      <c r="C38" s="213">
        <f>SUM(C34:C37)</f>
        <v>9</v>
      </c>
      <c r="D38" s="214">
        <f>SUM(D34:D37)</f>
        <v>13821.9</v>
      </c>
    </row>
    <row r="39" spans="1:6" s="2" customFormat="1" ht="18.75" customHeight="1">
      <c r="A39" s="1"/>
      <c r="B39" s="1"/>
      <c r="D39" s="57"/>
      <c r="F39" s="3"/>
    </row>
    <row r="40" spans="1:6" s="2" customFormat="1" ht="18.75" customHeight="1">
      <c r="A40" s="1"/>
      <c r="B40" s="1"/>
      <c r="D40" s="57"/>
      <c r="F40" s="3"/>
    </row>
    <row r="41" spans="1:6" s="2" customFormat="1" ht="18.75" customHeight="1">
      <c r="A41" s="1"/>
      <c r="B41" s="1"/>
      <c r="D41" s="57"/>
      <c r="F41" s="3"/>
    </row>
    <row r="42" spans="1:6" s="2" customFormat="1" ht="18.75" customHeight="1">
      <c r="A42" s="1"/>
      <c r="B42" s="1"/>
      <c r="D42" s="57"/>
      <c r="F42" s="3"/>
    </row>
    <row r="43" spans="1:6" s="2" customFormat="1" ht="18.75" customHeight="1">
      <c r="A43" s="1"/>
      <c r="B43" s="1"/>
      <c r="D43" s="57"/>
      <c r="F43" s="3"/>
    </row>
    <row r="44" spans="1:6" s="2" customFormat="1" ht="18.75" customHeight="1">
      <c r="A44" s="1"/>
      <c r="B44" s="1"/>
      <c r="D44" s="57"/>
      <c r="F44" s="3"/>
    </row>
    <row r="45" spans="1:6" s="2" customFormat="1" ht="18.75" customHeight="1">
      <c r="A45" s="1"/>
      <c r="B45" s="1"/>
      <c r="D45" s="57"/>
      <c r="F45" s="3"/>
    </row>
    <row r="46" spans="1:6" s="2" customFormat="1" ht="18.75" customHeight="1">
      <c r="A46" s="1"/>
      <c r="B46" s="1"/>
      <c r="D46" s="57"/>
      <c r="F46" s="3"/>
    </row>
    <row r="47" spans="1:6" s="2" customFormat="1" ht="18.75" customHeight="1">
      <c r="A47" s="1"/>
      <c r="B47" s="1"/>
      <c r="D47" s="57"/>
      <c r="F47" s="3"/>
    </row>
    <row r="48" spans="1:6" s="2" customFormat="1" ht="18.75" customHeight="1">
      <c r="A48" s="1"/>
      <c r="B48" s="1"/>
      <c r="D48" s="57"/>
      <c r="F48" s="3"/>
    </row>
    <row r="49" spans="1:6" s="2" customFormat="1" ht="18.75" customHeight="1">
      <c r="A49" s="16"/>
      <c r="B49" s="16"/>
      <c r="D49" s="57"/>
      <c r="F49" s="3"/>
    </row>
    <row r="50" spans="1:6" s="2" customFormat="1" ht="18.75" customHeight="1">
      <c r="A50" s="16"/>
      <c r="B50" s="16"/>
      <c r="D50" s="57"/>
      <c r="F50" s="3"/>
    </row>
    <row r="51" spans="1:6" s="2" customFormat="1" ht="18.75" customHeight="1">
      <c r="A51" s="16"/>
      <c r="B51" s="16"/>
      <c r="D51" s="57"/>
      <c r="F51" s="3"/>
    </row>
    <row r="52" spans="1:6" s="2" customFormat="1" ht="18.75" customHeight="1">
      <c r="A52" s="16"/>
      <c r="B52" s="16"/>
      <c r="D52" s="57"/>
      <c r="F52" s="3"/>
    </row>
    <row r="53" spans="1:6" s="2" customFormat="1" ht="18.75" customHeight="1">
      <c r="A53" s="16"/>
      <c r="B53" s="16"/>
      <c r="D53" s="57"/>
      <c r="F53" s="3"/>
    </row>
    <row r="54" spans="1:6" s="2" customFormat="1" ht="18.75" customHeight="1">
      <c r="A54" s="16"/>
      <c r="B54" s="16"/>
      <c r="D54" s="57"/>
      <c r="F54" s="3"/>
    </row>
    <row r="55" spans="3:6" s="16" customFormat="1" ht="18.75" customHeight="1">
      <c r="C55" s="2"/>
      <c r="D55" s="57"/>
      <c r="E55" s="2"/>
      <c r="F55" s="3"/>
    </row>
    <row r="56" spans="3:6" s="16" customFormat="1" ht="18.75" customHeight="1">
      <c r="C56" s="2"/>
      <c r="D56" s="57"/>
      <c r="E56" s="2"/>
      <c r="F56" s="3"/>
    </row>
    <row r="57" spans="3:6" s="16" customFormat="1" ht="18.75" customHeight="1">
      <c r="C57" s="2"/>
      <c r="D57" s="57"/>
      <c r="E57" s="2"/>
      <c r="F57" s="3"/>
    </row>
    <row r="58" spans="3:6" s="16" customFormat="1" ht="18.75" customHeight="1">
      <c r="C58" s="2"/>
      <c r="D58" s="57"/>
      <c r="E58" s="2"/>
      <c r="F58" s="3"/>
    </row>
    <row r="59" spans="3:6" s="16" customFormat="1" ht="18.75" customHeight="1">
      <c r="C59" s="2"/>
      <c r="D59" s="57"/>
      <c r="E59" s="2"/>
      <c r="F59" s="3"/>
    </row>
    <row r="60" spans="3:6" s="16" customFormat="1" ht="18.75" customHeight="1">
      <c r="C60" s="2"/>
      <c r="D60" s="57"/>
      <c r="E60" s="2"/>
      <c r="F60" s="3"/>
    </row>
    <row r="61" spans="3:6" s="16" customFormat="1" ht="18.75" customHeight="1">
      <c r="C61" s="2"/>
      <c r="D61" s="57"/>
      <c r="E61" s="2"/>
      <c r="F61" s="3"/>
    </row>
    <row r="62" spans="3:6" s="16" customFormat="1" ht="18.75" customHeight="1">
      <c r="C62" s="2"/>
      <c r="D62" s="57"/>
      <c r="E62" s="2"/>
      <c r="F62" s="3"/>
    </row>
    <row r="63" spans="3:6" s="16" customFormat="1" ht="18.75" customHeight="1">
      <c r="C63" s="2"/>
      <c r="D63" s="57"/>
      <c r="E63" s="2"/>
      <c r="F63" s="3"/>
    </row>
    <row r="64" spans="3:6" s="16" customFormat="1" ht="18.75" customHeight="1">
      <c r="C64" s="2"/>
      <c r="D64" s="57"/>
      <c r="E64" s="2"/>
      <c r="F64" s="3"/>
    </row>
    <row r="65" spans="3:6" s="16" customFormat="1" ht="18.75" customHeight="1">
      <c r="C65" s="2"/>
      <c r="D65" s="57"/>
      <c r="E65" s="2"/>
      <c r="F65" s="3"/>
    </row>
    <row r="66" spans="3:6" s="16" customFormat="1" ht="18.75" customHeight="1">
      <c r="C66" s="2"/>
      <c r="D66" s="57"/>
      <c r="E66" s="2"/>
      <c r="F66" s="3"/>
    </row>
    <row r="67" spans="3:6" s="16" customFormat="1" ht="18.75" customHeight="1">
      <c r="C67" s="2"/>
      <c r="D67" s="57"/>
      <c r="E67" s="2"/>
      <c r="F67" s="3"/>
    </row>
    <row r="68" spans="3:6" s="16" customFormat="1" ht="18.75" customHeight="1">
      <c r="C68" s="2"/>
      <c r="D68" s="57"/>
      <c r="E68" s="2"/>
      <c r="F68" s="3"/>
    </row>
    <row r="69" spans="3:6" s="16" customFormat="1" ht="18.75" customHeight="1">
      <c r="C69" s="2"/>
      <c r="D69" s="57"/>
      <c r="E69" s="2"/>
      <c r="F69" s="3"/>
    </row>
    <row r="70" spans="3:6" s="16" customFormat="1" ht="18.75" customHeight="1">
      <c r="C70" s="2"/>
      <c r="D70" s="57"/>
      <c r="E70" s="2"/>
      <c r="F70" s="3"/>
    </row>
    <row r="71" spans="3:6" s="16" customFormat="1" ht="18.75" customHeight="1">
      <c r="C71" s="2"/>
      <c r="D71" s="57"/>
      <c r="E71" s="2"/>
      <c r="F71" s="3"/>
    </row>
    <row r="72" spans="3:6" s="16" customFormat="1" ht="18.75" customHeight="1">
      <c r="C72" s="2"/>
      <c r="D72" s="57"/>
      <c r="E72" s="2"/>
      <c r="F72" s="3"/>
    </row>
    <row r="73" spans="3:6" s="16" customFormat="1" ht="18.75" customHeight="1">
      <c r="C73" s="2"/>
      <c r="D73" s="57"/>
      <c r="E73" s="2"/>
      <c r="F73" s="3"/>
    </row>
    <row r="74" spans="3:6" s="16" customFormat="1" ht="18.75" customHeight="1">
      <c r="C74" s="2"/>
      <c r="D74" s="57"/>
      <c r="E74" s="2"/>
      <c r="F74" s="3"/>
    </row>
    <row r="75" spans="3:6" s="16" customFormat="1" ht="18.75" customHeight="1">
      <c r="C75" s="2"/>
      <c r="D75" s="57"/>
      <c r="E75" s="2"/>
      <c r="F75" s="3"/>
    </row>
    <row r="76" spans="3:6" s="16" customFormat="1" ht="18.75" customHeight="1">
      <c r="C76" s="2"/>
      <c r="D76" s="57"/>
      <c r="E76" s="2"/>
      <c r="F76" s="3"/>
    </row>
    <row r="77" spans="3:6" s="16" customFormat="1" ht="18.75" customHeight="1">
      <c r="C77" s="2"/>
      <c r="D77" s="57"/>
      <c r="E77" s="2"/>
      <c r="F77" s="3"/>
    </row>
    <row r="78" spans="3:6" s="16" customFormat="1" ht="18.75" customHeight="1">
      <c r="C78" s="2"/>
      <c r="D78" s="57"/>
      <c r="E78" s="2"/>
      <c r="F78" s="3"/>
    </row>
    <row r="79" spans="3:6" s="16" customFormat="1" ht="18.75" customHeight="1">
      <c r="C79" s="2"/>
      <c r="D79" s="57"/>
      <c r="E79" s="2"/>
      <c r="F79" s="3"/>
    </row>
    <row r="80" spans="3:6" s="16" customFormat="1" ht="18.75" customHeight="1">
      <c r="C80" s="2"/>
      <c r="D80" s="57"/>
      <c r="E80" s="2"/>
      <c r="F80" s="3"/>
    </row>
    <row r="81" spans="3:6" s="16" customFormat="1" ht="18.75" customHeight="1">
      <c r="C81" s="2"/>
      <c r="D81" s="57"/>
      <c r="E81" s="2"/>
      <c r="F81" s="3"/>
    </row>
    <row r="82" spans="3:6" s="16" customFormat="1" ht="18.75" customHeight="1">
      <c r="C82" s="2"/>
      <c r="D82" s="57"/>
      <c r="E82" s="2"/>
      <c r="F82" s="3"/>
    </row>
    <row r="83" spans="3:6" s="16" customFormat="1" ht="18.75" customHeight="1">
      <c r="C83" s="2"/>
      <c r="D83" s="57"/>
      <c r="E83" s="2"/>
      <c r="F83" s="3"/>
    </row>
    <row r="84" spans="3:6" s="16" customFormat="1" ht="18.75" customHeight="1">
      <c r="C84" s="2"/>
      <c r="D84" s="57"/>
      <c r="E84" s="2"/>
      <c r="F84" s="3"/>
    </row>
    <row r="85" spans="3:6" s="16" customFormat="1" ht="18.75" customHeight="1">
      <c r="C85" s="2"/>
      <c r="D85" s="57"/>
      <c r="E85" s="2"/>
      <c r="F85" s="3"/>
    </row>
    <row r="86" spans="3:6" s="16" customFormat="1" ht="18.75" customHeight="1">
      <c r="C86" s="2"/>
      <c r="D86" s="57"/>
      <c r="E86" s="2"/>
      <c r="F86" s="3"/>
    </row>
    <row r="87" spans="3:6" s="16" customFormat="1" ht="18.75" customHeight="1">
      <c r="C87" s="2"/>
      <c r="D87" s="57"/>
      <c r="E87" s="2"/>
      <c r="F87" s="3"/>
    </row>
    <row r="88" spans="3:6" s="16" customFormat="1" ht="18.75" customHeight="1">
      <c r="C88" s="2"/>
      <c r="D88" s="57"/>
      <c r="E88" s="2"/>
      <c r="F88" s="3"/>
    </row>
    <row r="89" spans="3:6" s="16" customFormat="1" ht="18.75" customHeight="1">
      <c r="C89" s="2"/>
      <c r="D89" s="57"/>
      <c r="E89" s="2"/>
      <c r="F89" s="3"/>
    </row>
    <row r="90" spans="3:6" s="16" customFormat="1" ht="18.75" customHeight="1">
      <c r="C90" s="2"/>
      <c r="D90" s="57"/>
      <c r="E90" s="2"/>
      <c r="F90" s="3"/>
    </row>
    <row r="91" spans="3:6" s="16" customFormat="1" ht="18.75" customHeight="1">
      <c r="C91" s="2"/>
      <c r="D91" s="57"/>
      <c r="E91" s="2"/>
      <c r="F91" s="3"/>
    </row>
    <row r="92" spans="3:6" s="16" customFormat="1" ht="18.75" customHeight="1">
      <c r="C92" s="2"/>
      <c r="D92" s="57"/>
      <c r="E92" s="2"/>
      <c r="F92" s="3"/>
    </row>
    <row r="93" spans="3:6" s="16" customFormat="1" ht="18.75" customHeight="1">
      <c r="C93" s="2"/>
      <c r="D93" s="57"/>
      <c r="E93" s="2"/>
      <c r="F93" s="3"/>
    </row>
    <row r="94" spans="3:6" s="16" customFormat="1" ht="18.75" customHeight="1">
      <c r="C94" s="2"/>
      <c r="D94" s="57"/>
      <c r="E94" s="2"/>
      <c r="F94" s="3"/>
    </row>
    <row r="95" spans="3:6" s="16" customFormat="1" ht="18.75" customHeight="1">
      <c r="C95" s="2"/>
      <c r="D95" s="57"/>
      <c r="E95" s="2"/>
      <c r="F95" s="3"/>
    </row>
    <row r="96" spans="3:6" s="16" customFormat="1" ht="18.75" customHeight="1">
      <c r="C96" s="2"/>
      <c r="D96" s="57"/>
      <c r="E96" s="2"/>
      <c r="F96" s="3"/>
    </row>
    <row r="97" spans="3:6" s="16" customFormat="1" ht="18.75" customHeight="1">
      <c r="C97" s="2"/>
      <c r="D97" s="57"/>
      <c r="E97" s="2"/>
      <c r="F97" s="3"/>
    </row>
    <row r="98" spans="3:6" s="16" customFormat="1" ht="18.75" customHeight="1">
      <c r="C98" s="2"/>
      <c r="D98" s="57"/>
      <c r="E98" s="2"/>
      <c r="F98" s="3"/>
    </row>
    <row r="99" spans="3:6" s="16" customFormat="1" ht="18.75" customHeight="1">
      <c r="C99" s="2"/>
      <c r="D99" s="57"/>
      <c r="E99" s="2"/>
      <c r="F99" s="3"/>
    </row>
    <row r="100" spans="3:6" s="16" customFormat="1" ht="18.75" customHeight="1">
      <c r="C100" s="2"/>
      <c r="D100" s="57"/>
      <c r="E100" s="2"/>
      <c r="F100" s="3"/>
    </row>
    <row r="101" spans="3:6" s="16" customFormat="1" ht="18.75" customHeight="1">
      <c r="C101" s="2"/>
      <c r="D101" s="57"/>
      <c r="E101" s="2"/>
      <c r="F101" s="3"/>
    </row>
    <row r="102" spans="3:6" s="16" customFormat="1" ht="18.75" customHeight="1">
      <c r="C102" s="2"/>
      <c r="D102" s="57"/>
      <c r="E102" s="2"/>
      <c r="F102" s="3"/>
    </row>
    <row r="103" spans="3:6" s="16" customFormat="1" ht="18.75" customHeight="1">
      <c r="C103" s="2"/>
      <c r="D103" s="57"/>
      <c r="E103" s="2"/>
      <c r="F103" s="3"/>
    </row>
    <row r="104" spans="3:6" s="16" customFormat="1" ht="18.75" customHeight="1">
      <c r="C104" s="2"/>
      <c r="D104" s="57"/>
      <c r="E104" s="2"/>
      <c r="F104" s="3"/>
    </row>
    <row r="105" spans="3:6" s="16" customFormat="1" ht="18.75" customHeight="1">
      <c r="C105" s="2"/>
      <c r="D105" s="57"/>
      <c r="E105" s="2"/>
      <c r="F105" s="3"/>
    </row>
  </sheetData>
  <sheetProtection/>
  <mergeCells count="10">
    <mergeCell ref="C30:D32"/>
    <mergeCell ref="A38:B38"/>
    <mergeCell ref="A2:B2"/>
    <mergeCell ref="A3:D3"/>
    <mergeCell ref="A5:A8"/>
    <mergeCell ref="B5:B8"/>
    <mergeCell ref="C5:D7"/>
    <mergeCell ref="A28:B28"/>
    <mergeCell ref="A30:A33"/>
    <mergeCell ref="B30:B3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P21"/>
  <sheetViews>
    <sheetView zoomScale="80" zoomScaleNormal="80" zoomScalePageLayoutView="0" workbookViewId="0" topLeftCell="A1">
      <pane ySplit="7" topLeftCell="A14" activePane="bottomLeft" state="frozen"/>
      <selection pane="topLeft" activeCell="A1" sqref="A1"/>
      <selection pane="bottomLeft" activeCell="U19" sqref="U19"/>
    </sheetView>
  </sheetViews>
  <sheetFormatPr defaultColWidth="4.7109375" defaultRowHeight="15"/>
  <cols>
    <col min="1" max="1" width="2.8515625" style="43" customWidth="1"/>
    <col min="2" max="2" width="10.7109375" style="43" customWidth="1"/>
    <col min="3" max="3" width="8.28125" style="43" customWidth="1"/>
    <col min="4" max="4" width="14.28125" style="43" customWidth="1"/>
    <col min="5" max="5" width="8.28125" style="43" customWidth="1"/>
    <col min="6" max="6" width="14.28125" style="43" customWidth="1"/>
    <col min="7" max="7" width="8.28125" style="43" customWidth="1"/>
    <col min="8" max="8" width="14.28125" style="43" customWidth="1"/>
    <col min="9" max="9" width="8.28125" style="43" customWidth="1"/>
    <col min="10" max="10" width="14.28125" style="43" customWidth="1"/>
    <col min="11" max="11" width="8.28125" style="43" customWidth="1"/>
    <col min="12" max="12" width="14.28125" style="43" customWidth="1"/>
    <col min="13" max="13" width="8.28125" style="43" customWidth="1"/>
    <col min="14" max="14" width="14.28125" style="43" customWidth="1"/>
    <col min="15" max="15" width="8.28125" style="43" customWidth="1"/>
    <col min="16" max="16" width="14.28125" style="43" customWidth="1"/>
    <col min="17" max="236" width="9.140625" style="43" customWidth="1"/>
    <col min="237" max="237" width="2.8515625" style="43" customWidth="1"/>
    <col min="238" max="238" width="9.421875" style="43" customWidth="1"/>
    <col min="239" max="239" width="6.140625" style="43" customWidth="1"/>
    <col min="240" max="240" width="11.8515625" style="43" customWidth="1"/>
    <col min="241" max="241" width="5.7109375" style="43" customWidth="1"/>
    <col min="242" max="242" width="12.00390625" style="43" customWidth="1"/>
    <col min="243" max="244" width="4.57421875" style="43" customWidth="1"/>
    <col min="245" max="245" width="6.7109375" style="43" customWidth="1"/>
    <col min="246" max="246" width="11.421875" style="43" customWidth="1"/>
    <col min="247" max="247" width="5.8515625" style="43" customWidth="1"/>
    <col min="248" max="248" width="12.00390625" style="43" customWidth="1"/>
    <col min="249" max="249" width="4.8515625" style="43" customWidth="1"/>
    <col min="250" max="250" width="4.7109375" style="43" customWidth="1"/>
    <col min="251" max="251" width="5.140625" style="43" customWidth="1"/>
    <col min="252" max="252" width="11.00390625" style="43" customWidth="1"/>
    <col min="253" max="253" width="6.7109375" style="43" customWidth="1"/>
    <col min="254" max="254" width="11.421875" style="43" customWidth="1"/>
    <col min="255" max="255" width="5.140625" style="43" customWidth="1"/>
    <col min="256" max="16384" width="4.7109375" style="43" customWidth="1"/>
  </cols>
  <sheetData>
    <row r="1" spans="1:16" ht="29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8" customHeight="1">
      <c r="A2" s="329" t="s">
        <v>100</v>
      </c>
      <c r="B2" s="329"/>
      <c r="C2" s="329"/>
      <c r="D2" s="329"/>
      <c r="E2" s="329"/>
      <c r="F2" s="329"/>
      <c r="G2" s="329"/>
      <c r="H2" s="329"/>
      <c r="I2" s="329"/>
      <c r="J2" s="329"/>
      <c r="K2" s="330"/>
      <c r="L2" s="330"/>
      <c r="M2" s="330"/>
      <c r="N2" s="330"/>
      <c r="O2" s="330"/>
      <c r="P2" s="330"/>
    </row>
    <row r="3" spans="1:16" s="44" customFormat="1" ht="20.25" customHeight="1">
      <c r="A3" s="331" t="str">
        <f>" od  1.1. do "&amp;Premija!C1&amp;" godine"</f>
        <v> od  1.1. do 30.09.2014. godine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  <c r="L3" s="332"/>
      <c r="M3" s="332"/>
      <c r="N3" s="332"/>
      <c r="O3" s="332"/>
      <c r="P3" s="332"/>
    </row>
    <row r="4" spans="1:16" ht="16.5" customHeight="1">
      <c r="A4" s="286" t="s">
        <v>95</v>
      </c>
      <c r="B4" s="333" t="s">
        <v>50</v>
      </c>
      <c r="C4" s="279" t="s">
        <v>96</v>
      </c>
      <c r="D4" s="280"/>
      <c r="E4" s="281"/>
      <c r="F4" s="281"/>
      <c r="G4" s="281"/>
      <c r="H4" s="281"/>
      <c r="I4" s="279" t="s">
        <v>97</v>
      </c>
      <c r="J4" s="280"/>
      <c r="K4" s="281"/>
      <c r="L4" s="281"/>
      <c r="M4" s="281"/>
      <c r="N4" s="281"/>
      <c r="O4" s="335" t="s">
        <v>111</v>
      </c>
      <c r="P4" s="336"/>
    </row>
    <row r="5" spans="1:16" ht="15.75" customHeight="1">
      <c r="A5" s="287"/>
      <c r="B5" s="334"/>
      <c r="C5" s="282"/>
      <c r="D5" s="282"/>
      <c r="E5" s="283"/>
      <c r="F5" s="283"/>
      <c r="G5" s="283"/>
      <c r="H5" s="283"/>
      <c r="I5" s="282"/>
      <c r="J5" s="282"/>
      <c r="K5" s="283"/>
      <c r="L5" s="283"/>
      <c r="M5" s="283"/>
      <c r="N5" s="283"/>
      <c r="O5" s="337"/>
      <c r="P5" s="338"/>
    </row>
    <row r="6" spans="1:16" ht="15.75" customHeight="1">
      <c r="A6" s="287"/>
      <c r="B6" s="334"/>
      <c r="C6" s="326" t="s">
        <v>108</v>
      </c>
      <c r="D6" s="321"/>
      <c r="E6" s="278" t="s">
        <v>56</v>
      </c>
      <c r="F6" s="278"/>
      <c r="G6" s="278" t="s">
        <v>110</v>
      </c>
      <c r="H6" s="278"/>
      <c r="I6" s="326" t="s">
        <v>108</v>
      </c>
      <c r="J6" s="321"/>
      <c r="K6" s="278" t="s">
        <v>56</v>
      </c>
      <c r="L6" s="278"/>
      <c r="M6" s="278" t="s">
        <v>109</v>
      </c>
      <c r="N6" s="278"/>
      <c r="O6" s="337"/>
      <c r="P6" s="338"/>
    </row>
    <row r="7" spans="1:16" s="45" customFormat="1" ht="25.5" customHeight="1">
      <c r="A7" s="287"/>
      <c r="B7" s="334"/>
      <c r="C7" s="160" t="s">
        <v>3</v>
      </c>
      <c r="D7" s="160" t="s">
        <v>4</v>
      </c>
      <c r="E7" s="160" t="s">
        <v>3</v>
      </c>
      <c r="F7" s="160" t="s">
        <v>4</v>
      </c>
      <c r="G7" s="160" t="s">
        <v>3</v>
      </c>
      <c r="H7" s="160" t="s">
        <v>4</v>
      </c>
      <c r="I7" s="160" t="s">
        <v>3</v>
      </c>
      <c r="J7" s="160" t="s">
        <v>4</v>
      </c>
      <c r="K7" s="160" t="s">
        <v>3</v>
      </c>
      <c r="L7" s="160" t="s">
        <v>4</v>
      </c>
      <c r="M7" s="160" t="s">
        <v>3</v>
      </c>
      <c r="N7" s="160" t="s">
        <v>4</v>
      </c>
      <c r="O7" s="160" t="s">
        <v>3</v>
      </c>
      <c r="P7" s="161" t="s">
        <v>4</v>
      </c>
    </row>
    <row r="8" spans="1:16" s="45" customFormat="1" ht="16.5" customHeight="1">
      <c r="A8" s="171">
        <v>1</v>
      </c>
      <c r="B8" s="157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  <c r="I8" s="172">
        <v>9</v>
      </c>
      <c r="J8" s="172">
        <v>10</v>
      </c>
      <c r="K8" s="172">
        <v>11</v>
      </c>
      <c r="L8" s="172">
        <v>12</v>
      </c>
      <c r="M8" s="172">
        <v>13</v>
      </c>
      <c r="N8" s="172">
        <v>14</v>
      </c>
      <c r="O8" s="172">
        <v>15</v>
      </c>
      <c r="P8" s="173">
        <v>16</v>
      </c>
    </row>
    <row r="9" spans="1:16" ht="27.75" customHeight="1">
      <c r="A9" s="162" t="s">
        <v>58</v>
      </c>
      <c r="B9" s="163" t="s">
        <v>59</v>
      </c>
      <c r="C9" s="164">
        <f>'[15]Obrazac S-M-F'!$G$28</f>
        <v>2662</v>
      </c>
      <c r="D9" s="164">
        <f>'[15]Obrazac S-M-F'!$H$28</f>
        <v>5287487.61</v>
      </c>
      <c r="E9" s="164">
        <f>'[15]Obrazac S-M-F'!$M$28</f>
        <v>0</v>
      </c>
      <c r="F9" s="164">
        <f>'[15]Obrazac S-M-F'!$N$28</f>
        <v>0</v>
      </c>
      <c r="G9" s="164">
        <f>C9+E9</f>
        <v>2662</v>
      </c>
      <c r="H9" s="165">
        <f>D9+F9</f>
        <v>5287487.61</v>
      </c>
      <c r="I9" s="164">
        <f>'[15]Obrazac S-M-F'!$G$34</f>
        <v>0</v>
      </c>
      <c r="J9" s="164">
        <f>'[15]Obrazac S-M-F'!$H$34</f>
        <v>0</v>
      </c>
      <c r="K9" s="164">
        <f>'[15]Obrazac S-M-F'!$M$34</f>
        <v>0</v>
      </c>
      <c r="L9" s="164">
        <f>'[15]Obrazac S-M-F'!$N$34</f>
        <v>0</v>
      </c>
      <c r="M9" s="164">
        <f>I9+K9</f>
        <v>0</v>
      </c>
      <c r="N9" s="165">
        <f>J9+L9</f>
        <v>0</v>
      </c>
      <c r="O9" s="164">
        <f>G9+M9</f>
        <v>2662</v>
      </c>
      <c r="P9" s="166">
        <f>H9+N9</f>
        <v>5287487.61</v>
      </c>
    </row>
    <row r="10" spans="1:16" ht="27.75" customHeight="1">
      <c r="A10" s="162" t="s">
        <v>60</v>
      </c>
      <c r="B10" s="163" t="s">
        <v>98</v>
      </c>
      <c r="C10" s="164">
        <f>'[16]Obrazac S-M-F'!$G$28</f>
        <v>8046</v>
      </c>
      <c r="D10" s="164">
        <f>'[16]Obrazac S-M-F'!$H$28</f>
        <v>13536740.71</v>
      </c>
      <c r="E10" s="164">
        <f>'[16]Obrazac S-M-F'!$M$28</f>
        <v>205</v>
      </c>
      <c r="F10" s="164">
        <f>'[16]Obrazac S-M-F'!$N$28</f>
        <v>479745</v>
      </c>
      <c r="G10" s="164">
        <f aca="true" t="shared" si="0" ref="G10:H20">C10+E10</f>
        <v>8251</v>
      </c>
      <c r="H10" s="165">
        <f t="shared" si="0"/>
        <v>14016485.71</v>
      </c>
      <c r="I10" s="164">
        <f>'[16]Obrazac S-M-F'!$G$34</f>
        <v>1001</v>
      </c>
      <c r="J10" s="164">
        <f>'[16]Obrazac S-M-F'!$H$34</f>
        <v>2326320.54</v>
      </c>
      <c r="K10" s="164">
        <f>'[16]Obrazac S-M-F'!$M$34</f>
        <v>0</v>
      </c>
      <c r="L10" s="164">
        <f>'[16]Obrazac S-M-F'!$N$34</f>
        <v>0</v>
      </c>
      <c r="M10" s="164">
        <f aca="true" t="shared" si="1" ref="M10:N20">I10+K10</f>
        <v>1001</v>
      </c>
      <c r="N10" s="165">
        <f t="shared" si="1"/>
        <v>2326320.54</v>
      </c>
      <c r="O10" s="164">
        <f aca="true" t="shared" si="2" ref="O10:P20">G10+M10</f>
        <v>9252</v>
      </c>
      <c r="P10" s="166">
        <f t="shared" si="2"/>
        <v>16342806.25</v>
      </c>
    </row>
    <row r="11" spans="1:16" ht="27.75" customHeight="1">
      <c r="A11" s="162" t="s">
        <v>62</v>
      </c>
      <c r="B11" s="163" t="s">
        <v>63</v>
      </c>
      <c r="C11" s="164">
        <f>'[17]Obrazac S-M-F'!$G$28</f>
        <v>1231</v>
      </c>
      <c r="D11" s="164">
        <f>'[17]Obrazac S-M-F'!$H$28</f>
        <v>2533653.34</v>
      </c>
      <c r="E11" s="164">
        <f>'[17]Obrazac S-M-F'!$M$28</f>
        <v>33</v>
      </c>
      <c r="F11" s="164">
        <f>'[17]Obrazac S-M-F'!$N$28</f>
        <v>73895.37</v>
      </c>
      <c r="G11" s="164">
        <f t="shared" si="0"/>
        <v>1264</v>
      </c>
      <c r="H11" s="165">
        <f t="shared" si="0"/>
        <v>2607548.71</v>
      </c>
      <c r="I11" s="164">
        <f>'[17]Obrazac S-M-F'!$G$34</f>
        <v>0</v>
      </c>
      <c r="J11" s="164">
        <f>'[17]Obrazac S-M-F'!$H$34</f>
        <v>0</v>
      </c>
      <c r="K11" s="164">
        <f>'[17]Obrazac S-M-F'!$M$34</f>
        <v>0</v>
      </c>
      <c r="L11" s="164">
        <f>'[17]Obrazac S-M-F'!$N$34</f>
        <v>0</v>
      </c>
      <c r="M11" s="164">
        <f t="shared" si="1"/>
        <v>0</v>
      </c>
      <c r="N11" s="165">
        <f t="shared" si="1"/>
        <v>0</v>
      </c>
      <c r="O11" s="164">
        <f t="shared" si="2"/>
        <v>1264</v>
      </c>
      <c r="P11" s="166">
        <f t="shared" si="2"/>
        <v>2607548.71</v>
      </c>
    </row>
    <row r="12" spans="1:16" ht="27.75" customHeight="1">
      <c r="A12" s="162" t="s">
        <v>64</v>
      </c>
      <c r="B12" s="163" t="s">
        <v>65</v>
      </c>
      <c r="C12" s="164">
        <f>'[18]Obrazac S-M-F'!$G$28</f>
        <v>5181</v>
      </c>
      <c r="D12" s="164">
        <f>'[18]Obrazac S-M-F'!$H$28</f>
        <v>10367285.4</v>
      </c>
      <c r="E12" s="164">
        <f>'[18]Obrazac S-M-F'!$M$28</f>
        <v>192</v>
      </c>
      <c r="F12" s="164">
        <f>'[18]Obrazac S-M-F'!$N$28</f>
        <v>379103.94999999995</v>
      </c>
      <c r="G12" s="164">
        <f t="shared" si="0"/>
        <v>5373</v>
      </c>
      <c r="H12" s="165">
        <f t="shared" si="0"/>
        <v>10746389.35</v>
      </c>
      <c r="I12" s="164">
        <f>'[18]Obrazac S-M-F'!$G$34</f>
        <v>507</v>
      </c>
      <c r="J12" s="164">
        <f>'[18]Obrazac S-M-F'!$H$34</f>
        <v>3341644.27</v>
      </c>
      <c r="K12" s="164">
        <f>'[18]Obrazac S-M-F'!$M$34</f>
        <v>10</v>
      </c>
      <c r="L12" s="164">
        <f>'[18]Obrazac S-M-F'!$N$34</f>
        <v>32982.14</v>
      </c>
      <c r="M12" s="164">
        <f t="shared" si="1"/>
        <v>517</v>
      </c>
      <c r="N12" s="165">
        <f t="shared" si="1"/>
        <v>3374626.41</v>
      </c>
      <c r="O12" s="164">
        <f t="shared" si="2"/>
        <v>5890</v>
      </c>
      <c r="P12" s="166">
        <f t="shared" si="2"/>
        <v>14121015.76</v>
      </c>
    </row>
    <row r="13" spans="1:16" ht="27.75" customHeight="1">
      <c r="A13" s="162" t="s">
        <v>66</v>
      </c>
      <c r="B13" s="163" t="s">
        <v>67</v>
      </c>
      <c r="C13" s="164">
        <f>'[19]Obrazac S-M-F'!$G$28</f>
        <v>7478</v>
      </c>
      <c r="D13" s="164">
        <f>'[19]Obrazac S-M-F'!$H$28</f>
        <v>13754171</v>
      </c>
      <c r="E13" s="164">
        <f>'[19]Obrazac S-M-F'!$M$28</f>
        <v>577</v>
      </c>
      <c r="F13" s="164">
        <f>'[19]Obrazac S-M-F'!$N$28</f>
        <v>1121273</v>
      </c>
      <c r="G13" s="164">
        <f t="shared" si="0"/>
        <v>8055</v>
      </c>
      <c r="H13" s="165">
        <f t="shared" si="0"/>
        <v>14875444</v>
      </c>
      <c r="I13" s="164">
        <f>'[19]Obrazac S-M-F'!$G$34</f>
        <v>0</v>
      </c>
      <c r="J13" s="164">
        <f>'[19]Obrazac S-M-F'!$H$34</f>
        <v>0</v>
      </c>
      <c r="K13" s="164">
        <f>'[19]Obrazac S-M-F'!$M$34</f>
        <v>0</v>
      </c>
      <c r="L13" s="164">
        <f>'[19]Obrazac S-M-F'!$N$34</f>
        <v>0</v>
      </c>
      <c r="M13" s="164">
        <f t="shared" si="1"/>
        <v>0</v>
      </c>
      <c r="N13" s="165">
        <f t="shared" si="1"/>
        <v>0</v>
      </c>
      <c r="O13" s="164">
        <f t="shared" si="2"/>
        <v>8055</v>
      </c>
      <c r="P13" s="166">
        <f t="shared" si="2"/>
        <v>14875444</v>
      </c>
    </row>
    <row r="14" spans="1:16" ht="27.75" customHeight="1">
      <c r="A14" s="162" t="s">
        <v>68</v>
      </c>
      <c r="B14" s="163" t="s">
        <v>69</v>
      </c>
      <c r="C14" s="164">
        <f>'[20]Obrazac S-M-F'!$G$28</f>
        <v>1055</v>
      </c>
      <c r="D14" s="164">
        <f>'[20]Obrazac S-M-F'!$H$28</f>
        <v>2311309.4099999997</v>
      </c>
      <c r="E14" s="164">
        <f>'[20]Obrazac S-M-F'!$M$28</f>
        <v>0</v>
      </c>
      <c r="F14" s="164">
        <f>'[20]Obrazac S-M-F'!$N$28</f>
        <v>0</v>
      </c>
      <c r="G14" s="164">
        <f t="shared" si="0"/>
        <v>1055</v>
      </c>
      <c r="H14" s="165">
        <f t="shared" si="0"/>
        <v>2311309.4099999997</v>
      </c>
      <c r="I14" s="164">
        <f>'[20]Obrazac S-M-F'!$G$34</f>
        <v>1305</v>
      </c>
      <c r="J14" s="164">
        <f>'[20]Obrazac S-M-F'!$H$34</f>
        <v>7428358.459999989</v>
      </c>
      <c r="K14" s="164">
        <f>'[20]Obrazac S-M-F'!$M$34</f>
        <v>0</v>
      </c>
      <c r="L14" s="164">
        <f>'[20]Obrazac S-M-F'!$N$34</f>
        <v>0</v>
      </c>
      <c r="M14" s="164">
        <f t="shared" si="1"/>
        <v>1305</v>
      </c>
      <c r="N14" s="165">
        <f t="shared" si="1"/>
        <v>7428358.459999989</v>
      </c>
      <c r="O14" s="164">
        <f t="shared" si="2"/>
        <v>2360</v>
      </c>
      <c r="P14" s="166">
        <f t="shared" si="2"/>
        <v>9739667.869999988</v>
      </c>
    </row>
    <row r="15" spans="1:16" ht="27.75" customHeight="1">
      <c r="A15" s="162" t="s">
        <v>70</v>
      </c>
      <c r="B15" s="163" t="s">
        <v>73</v>
      </c>
      <c r="C15" s="164">
        <f>'[21]Obrazac S-M-F'!$G$28</f>
        <v>192</v>
      </c>
      <c r="D15" s="164">
        <f>'[21]Obrazac S-M-F'!$H$28</f>
        <v>135064.50000000003</v>
      </c>
      <c r="E15" s="164">
        <f>'[21]Obrazac S-M-F'!$M$28</f>
        <v>58</v>
      </c>
      <c r="F15" s="164">
        <f>'[21]Obrazac S-M-F'!$N$28</f>
        <v>111012.86000000002</v>
      </c>
      <c r="G15" s="164">
        <f t="shared" si="0"/>
        <v>250</v>
      </c>
      <c r="H15" s="165">
        <f t="shared" si="0"/>
        <v>246077.36000000004</v>
      </c>
      <c r="I15" s="164">
        <f>'[21]Obrazac S-M-F'!$G$34</f>
        <v>442</v>
      </c>
      <c r="J15" s="164">
        <f>'[21]Obrazac S-M-F'!$H$34</f>
        <v>1970801.7699999993</v>
      </c>
      <c r="K15" s="164">
        <f>'[21]Obrazac S-M-F'!$M$34</f>
        <v>119</v>
      </c>
      <c r="L15" s="164">
        <f>'[21]Obrazac S-M-F'!$N$34</f>
        <v>433978.9000000001</v>
      </c>
      <c r="M15" s="164">
        <f t="shared" si="1"/>
        <v>561</v>
      </c>
      <c r="N15" s="165">
        <f t="shared" si="1"/>
        <v>2404780.6699999995</v>
      </c>
      <c r="O15" s="164">
        <f t="shared" si="2"/>
        <v>811</v>
      </c>
      <c r="P15" s="166">
        <f t="shared" si="2"/>
        <v>2650858.0299999993</v>
      </c>
    </row>
    <row r="16" spans="1:16" ht="27.75" customHeight="1">
      <c r="A16" s="162" t="s">
        <v>71</v>
      </c>
      <c r="B16" s="163" t="s">
        <v>74</v>
      </c>
      <c r="C16" s="164">
        <f>'[25]Obrazac S-M-F'!$G$28</f>
        <v>10415</v>
      </c>
      <c r="D16" s="164">
        <f>'[25]Obrazac S-M-F'!$H$28</f>
        <v>18907987.46</v>
      </c>
      <c r="E16" s="164">
        <f>'[25]Obrazac S-M-F'!$M$28</f>
        <v>584</v>
      </c>
      <c r="F16" s="164">
        <f>'[25]Obrazac S-M-F'!$N$28</f>
        <v>922606.78</v>
      </c>
      <c r="G16" s="164">
        <f t="shared" si="0"/>
        <v>10999</v>
      </c>
      <c r="H16" s="165">
        <f>D16+F16</f>
        <v>19830594.240000002</v>
      </c>
      <c r="I16" s="164">
        <f>'[25]Obrazac S-M-F'!$G$34</f>
        <v>465</v>
      </c>
      <c r="J16" s="164">
        <f>'[25]Obrazac S-M-F'!$H$34</f>
        <v>1598457.6300000001</v>
      </c>
      <c r="K16" s="164">
        <f>'[25]Obrazac S-M-F'!$M$34</f>
        <v>0</v>
      </c>
      <c r="L16" s="164">
        <f>'[25]Obrazac S-M-F'!$N$34</f>
        <v>0</v>
      </c>
      <c r="M16" s="164">
        <f t="shared" si="1"/>
        <v>465</v>
      </c>
      <c r="N16" s="165">
        <f t="shared" si="1"/>
        <v>1598457.6300000001</v>
      </c>
      <c r="O16" s="164">
        <f t="shared" si="2"/>
        <v>11464</v>
      </c>
      <c r="P16" s="166">
        <f t="shared" si="2"/>
        <v>21429051.87</v>
      </c>
    </row>
    <row r="17" spans="1:16" ht="27.75" customHeight="1">
      <c r="A17" s="162" t="s">
        <v>72</v>
      </c>
      <c r="B17" s="163" t="s">
        <v>107</v>
      </c>
      <c r="C17" s="164">
        <f>'[22]Obrazac S-M-F'!$G$28</f>
        <v>5453</v>
      </c>
      <c r="D17" s="164">
        <f>'[22]Obrazac S-M-F'!$H$28</f>
        <v>12854659.230000002</v>
      </c>
      <c r="E17" s="164">
        <f>'[22]Obrazac S-M-F'!$M$28</f>
        <v>0</v>
      </c>
      <c r="F17" s="164">
        <f>'[22]Obrazac S-M-F'!$N$28</f>
        <v>0</v>
      </c>
      <c r="G17" s="164">
        <f t="shared" si="0"/>
        <v>5453</v>
      </c>
      <c r="H17" s="165">
        <f t="shared" si="0"/>
        <v>12854659.230000002</v>
      </c>
      <c r="I17" s="164">
        <f>'[22]Obrazac S-M-F'!$G$34</f>
        <v>691</v>
      </c>
      <c r="J17" s="164">
        <f>'[22]Obrazac S-M-F'!$H$34</f>
        <v>1727148.62</v>
      </c>
      <c r="K17" s="164">
        <f>'[22]Obrazac S-M-F'!$M$34</f>
        <v>0</v>
      </c>
      <c r="L17" s="164">
        <f>'[22]Obrazac S-M-F'!$N$34</f>
        <v>0</v>
      </c>
      <c r="M17" s="164">
        <f t="shared" si="1"/>
        <v>691</v>
      </c>
      <c r="N17" s="165">
        <f t="shared" si="1"/>
        <v>1727148.62</v>
      </c>
      <c r="O17" s="164">
        <f t="shared" si="2"/>
        <v>6144</v>
      </c>
      <c r="P17" s="166">
        <f t="shared" si="2"/>
        <v>14581807.850000001</v>
      </c>
    </row>
    <row r="18" spans="1:16" ht="27.75" customHeight="1">
      <c r="A18" s="162" t="s">
        <v>23</v>
      </c>
      <c r="B18" s="163" t="s">
        <v>75</v>
      </c>
      <c r="C18" s="164">
        <f>'[23]Obrazac S-M-F'!$G$28</f>
        <v>5081</v>
      </c>
      <c r="D18" s="164">
        <f>'[23]Obrazac S-M-F'!$H$28</f>
        <v>7959614.970000002</v>
      </c>
      <c r="E18" s="164">
        <f>'[23]Obrazac S-M-F'!$M$28</f>
        <v>1153</v>
      </c>
      <c r="F18" s="164">
        <f>'[23]Obrazac S-M-F'!$N$28</f>
        <v>2046653.6299999997</v>
      </c>
      <c r="G18" s="164">
        <f t="shared" si="0"/>
        <v>6234</v>
      </c>
      <c r="H18" s="165">
        <f t="shared" si="0"/>
        <v>10006268.600000001</v>
      </c>
      <c r="I18" s="164">
        <f>'[23]Obrazac S-M-F'!$G$34</f>
        <v>693</v>
      </c>
      <c r="J18" s="164">
        <f>'[23]Obrazac S-M-F'!$H$34</f>
        <v>3223929.21</v>
      </c>
      <c r="K18" s="164">
        <f>'[23]Obrazac S-M-F'!$M$34</f>
        <v>91</v>
      </c>
      <c r="L18" s="164">
        <f>'[23]Obrazac S-M-F'!$N$34</f>
        <v>173394.46000000002</v>
      </c>
      <c r="M18" s="164">
        <f t="shared" si="1"/>
        <v>784</v>
      </c>
      <c r="N18" s="165">
        <f t="shared" si="1"/>
        <v>3397323.67</v>
      </c>
      <c r="O18" s="164">
        <f t="shared" si="2"/>
        <v>7018</v>
      </c>
      <c r="P18" s="166">
        <f t="shared" si="2"/>
        <v>13403592.270000001</v>
      </c>
    </row>
    <row r="19" spans="1:16" ht="27.75" customHeight="1">
      <c r="A19" s="162" t="s">
        <v>25</v>
      </c>
      <c r="B19" s="163" t="s">
        <v>76</v>
      </c>
      <c r="C19" s="164">
        <f>'[24]Obrazac S-M-F'!$G$28</f>
        <v>4322</v>
      </c>
      <c r="D19" s="164">
        <f>'[24]Obrazac S-M-F'!$H$28</f>
        <v>7501778.48</v>
      </c>
      <c r="E19" s="164">
        <f>'[24]Obrazac S-M-F'!$M$28</f>
        <v>69</v>
      </c>
      <c r="F19" s="164">
        <f>'[24]Obrazac S-M-F'!$N$28</f>
        <v>117476.45000000001</v>
      </c>
      <c r="G19" s="164">
        <f t="shared" si="0"/>
        <v>4391</v>
      </c>
      <c r="H19" s="165">
        <f t="shared" si="0"/>
        <v>7619254.930000001</v>
      </c>
      <c r="I19" s="164">
        <f>'[24]Obrazac S-M-F'!$G$34</f>
        <v>0</v>
      </c>
      <c r="J19" s="164">
        <f>'[24]Obrazac S-M-F'!$H$34</f>
        <v>0</v>
      </c>
      <c r="K19" s="164">
        <f>'[24]Obrazac S-M-F'!$M$34</f>
        <v>0</v>
      </c>
      <c r="L19" s="164">
        <f>'[24]Obrazac S-M-F'!$N$34</f>
        <v>0</v>
      </c>
      <c r="M19" s="164">
        <f t="shared" si="1"/>
        <v>0</v>
      </c>
      <c r="N19" s="165">
        <f t="shared" si="1"/>
        <v>0</v>
      </c>
      <c r="O19" s="164">
        <f t="shared" si="2"/>
        <v>4391</v>
      </c>
      <c r="P19" s="166">
        <f t="shared" si="2"/>
        <v>7619254.930000001</v>
      </c>
    </row>
    <row r="20" spans="1:16" ht="27.75" customHeight="1">
      <c r="A20" s="162" t="s">
        <v>27</v>
      </c>
      <c r="B20" s="167" t="s">
        <v>77</v>
      </c>
      <c r="C20" s="164">
        <f>'[26]Obrazac S-M-F'!$G$28</f>
        <v>1863</v>
      </c>
      <c r="D20" s="164">
        <f>'[26]Obrazac S-M-F'!$H$28</f>
        <v>3431282.37</v>
      </c>
      <c r="E20" s="164">
        <f>'[26]Obrazac S-M-F'!$M$28</f>
        <v>333</v>
      </c>
      <c r="F20" s="164">
        <f>'[26]Obrazac S-M-F'!$N$28</f>
        <v>692249.11</v>
      </c>
      <c r="G20" s="164">
        <f t="shared" si="0"/>
        <v>2196</v>
      </c>
      <c r="H20" s="165">
        <f t="shared" si="0"/>
        <v>4123531.48</v>
      </c>
      <c r="I20" s="164">
        <f>'[26]Obrazac S-M-F'!$G$34</f>
        <v>0</v>
      </c>
      <c r="J20" s="164">
        <f>'[26]Obrazac S-M-F'!$H$34</f>
        <v>0</v>
      </c>
      <c r="K20" s="164">
        <f>'[26]Obrazac S-M-F'!$M$34</f>
        <v>0</v>
      </c>
      <c r="L20" s="164">
        <f>'[26]Obrazac S-M-F'!$N$34</f>
        <v>0</v>
      </c>
      <c r="M20" s="164">
        <f t="shared" si="1"/>
        <v>0</v>
      </c>
      <c r="N20" s="165">
        <f t="shared" si="1"/>
        <v>0</v>
      </c>
      <c r="O20" s="164">
        <f t="shared" si="2"/>
        <v>2196</v>
      </c>
      <c r="P20" s="166">
        <f t="shared" si="2"/>
        <v>4123531.48</v>
      </c>
    </row>
    <row r="21" spans="1:16" ht="28.5" customHeight="1">
      <c r="A21" s="327" t="s">
        <v>99</v>
      </c>
      <c r="B21" s="328"/>
      <c r="C21" s="168">
        <f aca="true" t="shared" si="3" ref="C21:L21">SUM(C9:C20)</f>
        <v>52979</v>
      </c>
      <c r="D21" s="169">
        <f t="shared" si="3"/>
        <v>98581034.48</v>
      </c>
      <c r="E21" s="168">
        <f t="shared" si="3"/>
        <v>3204</v>
      </c>
      <c r="F21" s="169">
        <f t="shared" si="3"/>
        <v>5944016.15</v>
      </c>
      <c r="G21" s="168">
        <f>SUM(G9:G20)</f>
        <v>56183</v>
      </c>
      <c r="H21" s="169">
        <f>SUM(H9:H20)</f>
        <v>104525050.63000001</v>
      </c>
      <c r="I21" s="168">
        <f t="shared" si="3"/>
        <v>5104</v>
      </c>
      <c r="J21" s="169">
        <f t="shared" si="3"/>
        <v>21616660.49999999</v>
      </c>
      <c r="K21" s="168">
        <f t="shared" si="3"/>
        <v>220</v>
      </c>
      <c r="L21" s="169">
        <f t="shared" si="3"/>
        <v>640355.5000000001</v>
      </c>
      <c r="M21" s="168">
        <f>SUM(M9:M20)</f>
        <v>5324</v>
      </c>
      <c r="N21" s="169">
        <f>SUM(N9:N20)</f>
        <v>22257015.999999993</v>
      </c>
      <c r="O21" s="168">
        <f>SUM(O9:O20)</f>
        <v>61507</v>
      </c>
      <c r="P21" s="170">
        <f>SUM(P9:P20)</f>
        <v>126782066.63</v>
      </c>
    </row>
    <row r="28" ht="11.25" customHeight="1"/>
  </sheetData>
  <sheetProtection/>
  <mergeCells count="14">
    <mergeCell ref="I4:N5"/>
    <mergeCell ref="O4:P6"/>
    <mergeCell ref="C6:D6"/>
    <mergeCell ref="E6:F6"/>
    <mergeCell ref="G6:H6"/>
    <mergeCell ref="I6:J6"/>
    <mergeCell ref="K6:L6"/>
    <mergeCell ref="M6:N6"/>
    <mergeCell ref="A21:B21"/>
    <mergeCell ref="A2:P2"/>
    <mergeCell ref="A3:P3"/>
    <mergeCell ref="A4:A7"/>
    <mergeCell ref="B4:B7"/>
    <mergeCell ref="C4:H5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2014-09-24T10:58:22Z</cp:lastPrinted>
  <dcterms:created xsi:type="dcterms:W3CDTF">2012-03-14T11:54:19Z</dcterms:created>
  <dcterms:modified xsi:type="dcterms:W3CDTF">2014-10-27T11:11:40Z</dcterms:modified>
  <cp:category/>
  <cp:version/>
  <cp:contentType/>
  <cp:contentStatus/>
</cp:coreProperties>
</file>